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4\OCT\INF_ELABORADA\"/>
    </mc:Choice>
  </mc:AlternateContent>
  <xr:revisionPtr revIDLastSave="0" documentId="13_ncr:1_{CDBF9ECA-F422-4EBC-B87A-8F94E07FEA22}" xr6:coauthVersionLast="47" xr6:coauthVersionMax="47" xr10:uidLastSave="{00000000-0000-0000-0000-000000000000}"/>
  <bookViews>
    <workbookView xWindow="-120" yWindow="-120" windowWidth="29040" windowHeight="1572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8" i="10" l="1"/>
  <c r="B37" i="16" l="1"/>
  <c r="C37" i="16"/>
  <c r="D37" i="16"/>
  <c r="E37" i="16"/>
  <c r="F37" i="16"/>
  <c r="G37" i="16"/>
  <c r="H37" i="16"/>
  <c r="E160" i="10" l="1"/>
  <c r="D186" i="10" l="1"/>
  <c r="B186" i="10"/>
  <c r="B185" i="10"/>
  <c r="E186" i="10"/>
  <c r="D185" i="10"/>
  <c r="B36" i="16"/>
  <c r="C36" i="16"/>
  <c r="D36" i="16"/>
  <c r="E36" i="16"/>
  <c r="F36" i="16"/>
  <c r="G36" i="16"/>
  <c r="H36" i="16"/>
  <c r="C187" i="10"/>
  <c r="E187" i="10" s="1"/>
  <c r="B35" i="16"/>
  <c r="C35" i="16"/>
  <c r="D35" i="16"/>
  <c r="E35" i="16"/>
  <c r="F35" i="16"/>
  <c r="G35" i="16"/>
  <c r="H35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7" i="10" l="1"/>
  <c r="D187" i="10" l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G108" i="16" l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<sst xmlns="http://schemas.openxmlformats.org/spreadsheetml/2006/main" count="345" uniqueCount="213">
  <si>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</si>
  <si>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</si>
  <si>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</si>
  <si>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</si>
  <si>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</si>
  <si>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</si>
  <si>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</si>
  <si>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</si>
  <si>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</si>
  <si>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</si>
  <si>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</si>
  <si>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</si>
  <si>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</si>
  <si>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</si>
  <si>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</si>
  <si>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</si>
  <si>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</si>
  <si>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</si>
  <si>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</si>
  <si>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</si>
  <si>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</si>
  <si>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</si>
  <si>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</si>
  <si>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</si>
  <si>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</si>
  <si>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</si>
  <si>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</si>
  <si>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</si>
  <si>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</si>
  <si>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</si>
  <si>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</si>
  <si>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</si>
  <si>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</si>
  <si>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</si>
  <si>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</si>
  <si>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</si>
  <si>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</si>
  <si>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</si>
  <si>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</si>
  <si>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</si>
  <si>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</si>
  <si>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</si>
  <si>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</si>
  <si>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</si>
  <si>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</si>
  <si>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</si>
  <si>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</si>
  <si>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</si>
  <si>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</si>
  <si>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</si>
  <si>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</si>
  <si>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</si>
  <si>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</si>
  <si>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</si>
  <si>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</si>
  <si>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</si>
  <si>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</si>
  <si>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</si>
  <si>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</si>
  <si>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</si>
  <si>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</si>
  <si>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</si>
  <si>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</si>
  <si>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</si>
  <si>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</si>
  <si>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</si>
  <si>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</si>
  <si>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</si>
  <si>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</si>
  <si>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</si>
  <si>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</si>
  <si>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</si>
  <si>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</si>
  <si>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</si>
  <si>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</si>
  <si>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</si>
  <si>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</si>
  <si>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</si>
  <si>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</si>
  <si>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</si>
  <si>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</si>
  <si>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</si>
  <si>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</si>
  <si>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</si>
  <si>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</si>
  <si>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</si>
  <si>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</si>
  <si>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</si>
  <si>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</si>
  <si>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</si>
  <si>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</si>
  <si>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</si>
  <si>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</si>
  <si>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</si>
  <si>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</si>
  <si>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</si>
  <si>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</si>
  <si>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</si>
  <si>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</si>
  <si>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</si>
  <si>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</si>
  <si>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</si>
  <si>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</si>
  <si>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</si>
  <si>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</si>
  <si>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</si>
  <si>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</si>
  <si>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</si>
  <si>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</si>
  <si>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</si>
  <si>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</si>
  <si>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</si>
  <si>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</si>
  <si>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</si>
  <si>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2022</t>
  </si>
  <si>
    <t>Febrero 2022</t>
  </si>
  <si>
    <t>19/01/2022 20:10</t>
  </si>
  <si>
    <t>Marzo 2022</t>
  </si>
  <si>
    <t>Abril 2022</t>
  </si>
  <si>
    <t>Mayo 2022</t>
  </si>
  <si>
    <t>Junio 2022</t>
  </si>
  <si>
    <t>Julio 2022</t>
  </si>
  <si>
    <t>Agosto 2022</t>
  </si>
  <si>
    <t>14/07/2022 14:19</t>
  </si>
  <si>
    <t>Septiembre 2022</t>
  </si>
  <si>
    <t>Octubre 2022</t>
  </si>
  <si>
    <t>Noviembre 2022</t>
  </si>
  <si>
    <t>Diciembre 2022</t>
  </si>
  <si>
    <t>Enero 2023</t>
  </si>
  <si>
    <t>Febrero 2023</t>
  </si>
  <si>
    <t>24/01/2023 20:43</t>
  </si>
  <si>
    <t>Marzo 2023</t>
  </si>
  <si>
    <t>Abril 2023</t>
  </si>
  <si>
    <t>Mayo 2023</t>
  </si>
  <si>
    <t>Junio 2023</t>
  </si>
  <si>
    <t>Julio 2023</t>
  </si>
  <si>
    <t>19/07/2023 14:27</t>
  </si>
  <si>
    <t>Agosto 2023</t>
  </si>
  <si>
    <t>Septiembre 2023</t>
  </si>
  <si>
    <t>Octubre 2023</t>
  </si>
  <si>
    <t>31/10/2023</t>
  </si>
  <si>
    <t>Noviembre 2023</t>
  </si>
  <si>
    <t>30/11/2023</t>
  </si>
  <si>
    <t>Diciembre 2023</t>
  </si>
  <si>
    <t>31/12/2023</t>
  </si>
  <si>
    <t>Enero 2024</t>
  </si>
  <si>
    <t>31/01/2024</t>
  </si>
  <si>
    <t>Febrero 2024</t>
  </si>
  <si>
    <t>09/01/2024 20:56</t>
  </si>
  <si>
    <t>29/02/2024</t>
  </si>
  <si>
    <t>Marzo 2024</t>
  </si>
  <si>
    <t>31/03/2024</t>
  </si>
  <si>
    <t>Abril 2024</t>
  </si>
  <si>
    <t>30/04/2024</t>
  </si>
  <si>
    <t>Mayo 2024</t>
  </si>
  <si>
    <t>31/05/2024</t>
  </si>
  <si>
    <t>Junio 2024</t>
  </si>
  <si>
    <t>30/06/2024</t>
  </si>
  <si>
    <t>Desconocido</t>
  </si>
  <si>
    <t>Julio 2024</t>
  </si>
  <si>
    <t>31/07/2024</t>
  </si>
  <si>
    <t>Agosto 2024</t>
  </si>
  <si>
    <t>30/07/2024 14:41</t>
  </si>
  <si>
    <t>31/08/2024</t>
  </si>
  <si>
    <t>Septiembre 2024</t>
  </si>
  <si>
    <t>30/09/2024</t>
  </si>
  <si>
    <t>Octubre 2024</t>
  </si>
  <si>
    <t>31/10/2024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</si>
  <si>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ut="11/13/2024 10:26:56" si="2.000000017d757ec29e572b34962f4cb217ae1118c05000dd2c16b4e0e71b3365b75d6e0f6f33c8b3d0ca1dc75bb78582a3e635df84e90432dd7a2c6190d265a0eec1dfed92a2acc9d522ce0258b62a90c6a37cc9ada141ab29171a867ca821306e5933b3e9bb05d26506afdd86a287e3cd8457e9536c9886cbd98e4480dec79bf26d5357b1c4440da125a3c9a2f3d4060c7dd0a2f65103b252a13a0c7ccfe6016d5d.p.3082.0.1.Europe/Madrid.upriv*_1*_pidn2*_2*_session*-lat*_1.00000001b64b59ec70ac2a4baef6560eb5660b65bc6025e0bed81031b2e339da1b12d596added97d91c7c634f11b494443ecc49b55058364.00000001d51b791bcb0b56a441ffec1423f6d07fbc6025e0a6c67f7c40d23f4d9a111fc9dc45eb8d741dab75cf12284929ce0bc89df94002.0.1.1.BDEbi.D066E1C611E6257C10D00080EF253B44.0-3082.1.1_-0.1.0_-3082.1.1_5.5.0.*0.000000015eaab7603e2a1a58a2e8bc138a38cfb6c911585a4a5f34b60718a3e36061f837d806d58a.0.23.11*.2*.0400*.31152J.e.00000001e418d10bfcb8907e9c526340b2807b00c911585a2fd1810f6ae5c1dde3de473be1005e5a.0.10*.131*.122*.122.0.0" msgID="CA1910F311EFA1A99EC60080EFE5E2BE"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</si>
  <si>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ut="11/13/2024 10:41:42" si="2.000000017d757ec29e572b34962f4cb217ae1118c05000dd2c16b4e0e71b3365b75d6e0f6f33c8b3d0ca1dc75bb78582a3e635df84e90432dd7a2c6190d265a0eec1dfed92a2acc9d522ce0258b62a90c6a37cc9ada141ab29171a867ca821306e5933b3e9bb05d26506afdd86a287e3cd8457e9536c9886cbd98e4480dec79bf26d5357b1c4440da125a3c9a2f3d4060c7dd0a2f65103b252a13a0c7ccfe6016d5d.p.3082.0.1.Europe/Madrid.upriv*_1*_pidn2*_2*_session*-lat*_1.00000001b64b59ec70ac2a4baef6560eb5660b65bc6025e0bed81031b2e339da1b12d596added97d91c7c634f11b494443ecc49b55058364.00000001d51b791bcb0b56a441ffec1423f6d07fbc6025e0a6c67f7c40d23f4d9a111fc9dc45eb8d741dab75cf12284929ce0bc89df94002.0.1.1.BDEbi.D066E1C611E6257C10D00080EF253B44.0-3082.1.1_-0.1.0_-3082.1.1_5.5.0.*0.000000015eaab7603e2a1a58a2e8bc138a38cfb6c911585a4a5f34b60718a3e36061f837d806d58a.0.23.11*.2*.0400*.31152J.e.00000001e418d10bfcb8907e9c526340b2807b00c911585a2fd1810f6ae5c1dde3de473be1005e5a.0.10*.131*.122*.122.0.0" msgID="D659A9F911EFA1A99EC60080EF55C2BF"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rows="23" cols="10" /&gt;&lt;esdo ews="" ece="" ptn="" /&gt;&lt;/excel&gt;&lt;pgs&gt;&lt;pg rows="19" cols="9" nrr="1919" nrc="840"&gt;&lt;pg /&gt;&lt;bls&gt;&lt;bl sr="1" sc="1" rfetch="19" cfetch="9" posid="1" darows="0" dacols="1"&gt;&lt;excel&gt;&lt;epo ews="Dat_01" ece="A4" enr="MSTR.Balance_B.C._Mensual_Sistema_eléctrico"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</si>
  <si>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ut="11/13/2024 10:43:25" si="2.000000017d757ec29e572b34962f4cb217ae1118c05000dd2c16b4e0e71b3365b75d6e0f6f33c8b3d0ca1dc75bb78582a3e635df84e90432dd7a2c6190d265a0eec1dfed92a2acc9d522ce0258b62a90c6a37cc9ada141ab29171a867ca821306e5933b3e9bb05d26506afdd86a287e3cd8457e9536c9886cbd98e4480dec79bf26d5357b1c4440da125a3c9a2f3d4060c7dd0a2f65103b252a13a0c7ccfe6016d5d.p.3082.0.1.Europe/Madrid.upriv*_1*_pidn2*_2*_session*-lat*_1.00000001b64b59ec70ac2a4baef6560eb5660b65bc6025e0bed81031b2e339da1b12d596added97d91c7c634f11b494443ecc49b55058364.00000001d51b791bcb0b56a441ffec1423f6d07fbc6025e0a6c67f7c40d23f4d9a111fc9dc45eb8d741dab75cf12284929ce0bc89df94002.0.1.1.BDEbi.D066E1C611E6257C10D00080EF253B44.0-3082.1.1_-0.1.0_-3082.1.1_5.5.0.*0.000000015eaab7603e2a1a58a2e8bc138a38cfb6c911585a4a5f34b60718a3e36061f837d806d58a.0.23.11*.2*.0400*.31152J.e.00000001e418d10bfcb8907e9c526340b2807b00c911585a2fd1810f6ae5c1dde3de473be1005e5a.0.10*.131*.122*.122.0.0" msgID="0EF89B7911EFA1AC9EC60080EF2563C0"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nrr="991" nrc="1068"&gt;&lt;pg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</si>
  <si>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01/10/2024</t>
  </si>
  <si>
    <t>02/10/2024</t>
  </si>
  <si>
    <t>03/10/2024</t>
  </si>
  <si>
    <t>04/10/2024</t>
  </si>
  <si>
    <t>05/10/2024</t>
  </si>
  <si>
    <t>06/10/2024</t>
  </si>
  <si>
    <t>07/10/2024</t>
  </si>
  <si>
    <t>08/10/2024</t>
  </si>
  <si>
    <t>09/10/2024</t>
  </si>
  <si>
    <t>10/10/2024</t>
  </si>
  <si>
    <t>11/10/2024</t>
  </si>
  <si>
    <t>12/10/2024</t>
  </si>
  <si>
    <t>13/10/2024</t>
  </si>
  <si>
    <t>14/10/2024</t>
  </si>
  <si>
    <t>15/10/2024</t>
  </si>
  <si>
    <t>16/10/2024</t>
  </si>
  <si>
    <t>17/10/2024</t>
  </si>
  <si>
    <t>18/10/2024</t>
  </si>
  <si>
    <t>19/10/2024</t>
  </si>
  <si>
    <t>20/10/2024</t>
  </si>
  <si>
    <t>21/10/2024</t>
  </si>
  <si>
    <t>22/10/2024</t>
  </si>
  <si>
    <t>23/10/2024</t>
  </si>
  <si>
    <t>24/10/2024</t>
  </si>
  <si>
    <t>25/10/2024</t>
  </si>
  <si>
    <t>26/10/2024</t>
  </si>
  <si>
    <t>27/10/2024</t>
  </si>
  <si>
    <t>28/10/2024</t>
  </si>
  <si>
    <t>29/10/2024</t>
  </si>
  <si>
    <t>30/10/2024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</si>
  <si>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ut="11/13/2024 10:52:03" si="2.000000017d757ec29e572b34962f4cb217ae1118c05000dd2c16b4e0e71b3365b75d6e0f6f33c8b3d0ca1dc75bb78582a3e635df84e90432dd7a2c6190d265a0eec1dfed92a2acc9d522ce0258b62a90c6a37cc9ada141ab29171a867ca821306e5933b3e9bb05d26506afdd86a287e3cd8457e9536c9886cbd98e4480dec79bf26d5357b1c4440da125a3c9a2f3d4060c7dd0a2f65103b252a13a0c7ccfe6016d5d.p.3082.0.1.Europe/Madrid.upriv*_1*_pidn2*_2*_session*-lat*_1.00000001b64b59ec70ac2a4baef6560eb5660b65bc6025e0bed81031b2e339da1b12d596added97d91c7c634f11b494443ecc49b55058364.00000001d51b791bcb0b56a441ffec1423f6d07fbc6025e0a6c67f7c40d23f4d9a111fc9dc45eb8d741dab75cf12284929ce0bc89df94002.0.1.1.BDEbi.D066E1C611E6257C10D00080EF253B44.0-3082.1.1_-0.1.0_-3082.1.1_5.5.0.*0.000000015eaab7603e2a1a58a2e8bc138a38cfb6c911585a4a5f34b60718a3e36061f837d806d58a.0.23.11*.2*.0400*.31152J.e.00000001e418d10bfcb8907e9c526340b2807b00c911585a2fd1810f6ae5c1dde3de473be1005e5a.0.10*.131*.122*.122.0.0" msgID="4E6992AD11EFA1AD9EC60080EF3583C1"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nrr="3152" nrc="416"&gt;&lt;pg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</si>
  <si>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ut="11/13/2024 10:52:25" si="2.000000017d757ec29e572b34962f4cb217ae1118c05000dd2c16b4e0e71b3365b75d6e0f6f33c8b3d0ca1dc75bb78582a3e635df84e90432dd7a2c6190d265a0eec1dfed92a2acc9d522ce0258b62a90c6a37cc9ada141ab29171a867ca821306e5933b3e9bb05d26506afdd86a287e3cd8457e9536c9886cbd98e4480dec79bf26d5357b1c4440da125a3c9a2f3d4060c7dd0a2f65103b252a13a0c7ccfe6016d5d.p.3082.0.1.Europe/Madrid.upriv*_1*_pidn2*_2*_session*-lat*_1.00000001b64b59ec70ac2a4baef6560eb5660b65bc6025e0bed81031b2e339da1b12d596added97d91c7c634f11b494443ecc49b55058364.00000001d51b791bcb0b56a441ffec1423f6d07fbc6025e0a6c67f7c40d23f4d9a111fc9dc45eb8d741dab75cf12284929ce0bc89df94002.0.1.1.BDEbi.D066E1C611E6257C10D00080EF253B44.0-3082.1.1_-0.1.0_-3082.1.1_5.5.0.*0.000000015eaab7603e2a1a58a2e8bc138a38cfb6c911585a4a5f34b60718a3e36061f837d806d58a.0.23.11*.2*.0400*.31152J.e.00000001e418d10bfcb8907e9c526340b2807b00c911585a2fd1810f6ae5c1dde3de473be1005e5a.0.10*.131*.122*.122.0.0" msgID="5ADB5E8A11EFA1AD9EC60080EF9542BF"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nrr="3209" nrc="212"&gt;&lt;pg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</si>
  <si>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Noviembre 2024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</si>
  <si>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ut="11/13/2024 11:05:05" si="2.000000017d757ec29e572b34962f4cb217ae1118c05000dd2c16b4e0e71b3365b75d6e0f6f33c8b3d0ca1dc75bb78582a3e635df84e90432dd7a2c6190d265a0eec1dfed92a2acc9d522ce0258b62a90c6a37cc9ada141ab29171a867ca821306e5933b3e9bb05d26506afdd86a287e3cd8457e9536c9886cbd98e4480dec79bf26d5357b1c4440da125a3c9a2f3d4060c7dd0a2f65103b252a13a0c7ccfe6016d5d.p.3082.0.1.Europe/Madrid.upriv*_1*_pidn2*_2*_session*-lat*_1.00000001b64b59ec70ac2a4baef6560eb5660b65bc6025e0bed81031b2e339da1b12d596added97d91c7c634f11b494443ecc49b55058364.00000001d51b791bcb0b56a441ffec1423f6d07fbc6025e0a6c67f7c40d23f4d9a111fc9dc45eb8d741dab75cf12284929ce0bc89df94002.0.1.1.BDEbi.D066E1C611E6257C10D00080EF253B44.0-3082.1.1_-0.1.0_-3082.1.1_5.5.0.*0.000000015eaab7603e2a1a58a2e8bc138a38cfb6c911585a4a5f34b60718a3e36061f837d806d58a.0.23.11*.2*.0400*.31152J.e.00000001e418d10bfcb8907e9c526340b2807b00c911585a2fd1810f6ae5c1dde3de473be1005e5a.0.10*.131*.122*.122.0.0" msgID="73BB400B11EFA1AD9EC60080EF55C2BF"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rows="37" cols="2" /&gt;&lt;esdo ews="" ece="" ptn="" /&gt;&lt;/excel&gt;&lt;pgs&gt;&lt;pg rows="35" cols="1" nrr="3099" nrc="101"&gt;&lt;pg /&gt;&lt;bls&gt;&lt;bl sr="1" sc="1" rfetch="35" cfetch="1" posid="1" darows="0" dacols="1"&gt;&lt;excel&gt;&lt;epo ews="Dat_01" ece="A85" enr="MSTR.Serie_Balance_B.C._Mensual" ptn="" qtn="" rows="37" cols="2" /&gt;&lt;esdo ews="" ece="" ptn="" /&gt;&lt;/excel&gt;&lt;gridRng&gt;&lt;sect id="TITLE_AREA" rngprop="1:1:2:1" /&gt;&lt;sect id="ROWHEADERS_AREA" rngprop="3:1:35:1" /&gt;&lt;sect id="COLUMNHEADERS_AREA" rngprop="1:2:2:1" /&gt;&lt;sect id="DATA_AREA" rngprop="3:2:35:1"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</si>
  <si>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ut="11/13/2024 11:15:42" si="2.000000017d757ec29e572b34962f4cb217ae1118c05000dd2c16b4e0e71b3365b75d6e0f6f33c8b3d0ca1dc75bb78582a3e635df84e90432dd7a2c6190d265a0eec1dfed92a2acc9d522ce0258b62a90c6a37cc9ada141ab29171a867ca821306e5933b3e9bb05d26506afdd86a287e3cd8457e9536c9886cbd98e4480dec79bf26d5357b1c4440da125a3c9a2f3d4060c7dd0a2f65103b252a13a0c7ccfe6016d5d.p.3082.0.1.Europe/Madrid.upriv*_1*_pidn2*_2*_session*-lat*_1.00000001b64b59ec70ac2a4baef6560eb5660b65bc6025e0bed81031b2e339da1b12d596added97d91c7c634f11b494443ecc49b55058364.00000001d51b791bcb0b56a441ffec1423f6d07fbc6025e0a6c67f7c40d23f4d9a111fc9dc45eb8d741dab75cf12284929ce0bc89df94002.0.1.1.BDEbi.D066E1C611E6257C10D00080EF253B44.0-3082.1.1_-0.1.0_-3082.1.1_5.5.0.*0.000000015eaab7603e2a1a58a2e8bc138a38cfb6c911585a4a5f34b60718a3e36061f837d806d58a.0.23.11*.2*.0400*.31152J.e.00000001e418d10bfcb8907e9c526340b2807b00c911585a2fd1810f6ae5c1dde3de473be1005e5a.0.10*.131*.122*.122.0.0" msgID="894A817711EFA1B09EC60080EF45A3C1"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nrr="3214" nrc="108"&gt;&lt;pg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</si>
  <si>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ut="11/13/2024 11:17:21" si="2.000000017d757ec29e572b34962f4cb217ae1118c05000dd2c16b4e0e71b3365b75d6e0f6f33c8b3d0ca1dc75bb78582a3e635df84e90432dd7a2c6190d265a0eec1dfed92a2acc9d522ce0258b62a90c6a37cc9ada141ab29171a867ca821306e5933b3e9bb05d26506afdd86a287e3cd8457e9536c9886cbd98e4480dec79bf26d5357b1c4440da125a3c9a2f3d4060c7dd0a2f65103b252a13a0c7ccfe6016d5d.p.3082.0.1.Europe/Madrid.upriv*_1*_pidn2*_2*_session*-lat*_1.00000001b64b59ec70ac2a4baef6560eb5660b65bc6025e0bed81031b2e339da1b12d596added97d91c7c634f11b494443ecc49b55058364.00000001d51b791bcb0b56a441ffec1423f6d07fbc6025e0a6c67f7c40d23f4d9a111fc9dc45eb8d741dab75cf12284929ce0bc89df94002.0.1.1.BDEbi.D066E1C611E6257C10D00080EF253B44.0-3082.1.1_-0.1.0_-3082.1.1_5.5.0.*0.000000015eaab7603e2a1a58a2e8bc138a38cfb6c911585a4a5f34b60718a3e36061f837d806d58a.0.23.11*.2*.0400*.31152J.e.00000001e418d10bfcb8907e9c526340b2807b00c911585a2fd1810f6ae5c1dde3de473be1005e5a.0.10*.131*.122*.122.0.0" msgID="D6F08EF311EFA1B09EC60080EF45A2BF"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nrr="3183" nrc="107"&gt;&lt;pg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</si>
  <si>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ut="11/13/2024 11:21:57" si="2.000000017d757ec29e572b34962f4cb217ae1118c05000dd2c16b4e0e71b3365b75d6e0f6f33c8b3d0ca1dc75bb78582a3e635df84e90432dd7a2c6190d265a0eec1dfed92a2acc9d522ce0258b62a90c6a37cc9ada141ab29171a867ca821306e5933b3e9bb05d26506afdd86a287e3cd8457e9536c9886cbd98e4480dec79bf26d5357b1c4440da125a3c9a2f3d4060c7dd0a2f65103b252a13a0c7ccfe6016d5d.p.3082.0.1.Europe/Madrid.upriv*_1*_pidn2*_2*_session*-lat*_1.00000001b64b59ec70ac2a4baef6560eb5660b65bc6025e0bed81031b2e339da1b12d596added97d91c7c634f11b494443ecc49b55058364.00000001d51b791bcb0b56a441ffec1423f6d07fbc6025e0a6c67f7c40d23f4d9a111fc9dc45eb8d741dab75cf12284929ce0bc89df94002.0.1.1.BDEbi.D066E1C611E6257C10D00080EF253B44.0-3082.1.1_-0.1.0_-3082.1.1_5.5.0.*0.000000015eaab7603e2a1a58a2e8bc138a38cfb6c911585a4a5f34b60718a3e36061f837d806d58a.0.23.11*.2*.0400*.31152J.e.00000001e418d10bfcb8907e9c526340b2807b00c911585a2fd1810f6ae5c1dde3de473be1005e5a.0.10*.131*.122*.122.0.0" msgID="7D15447711EFA1B19EC60080EFA562BF"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nrr="54" nrc="72"&gt;&lt;pg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</si>
  <si>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29/10/2024 20:29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</si>
  <si>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ut="11/13/2024 11:22:16" si="2.000000017d757ec29e572b34962f4cb217ae1118c05000dd2c16b4e0e71b3365b75d6e0f6f33c8b3d0ca1dc75bb78582a3e635df84e90432dd7a2c6190d265a0eec1dfed92a2acc9d522ce0258b62a90c6a37cc9ada141ab29171a867ca821306e5933b3e9bb05d26506afdd86a287e3cd8457e9536c9886cbd98e4480dec79bf26d5357b1c4440da125a3c9a2f3d4060c7dd0a2f65103b252a13a0c7ccfe6016d5d.p.3082.0.1.Europe/Madrid.upriv*_1*_pidn2*_2*_session*-lat*_1.00000001b64b59ec70ac2a4baef6560eb5660b65bc6025e0bed81031b2e339da1b12d596added97d91c7c634f11b494443ecc49b55058364.00000001d51b791bcb0b56a441ffec1423f6d07fbc6025e0a6c67f7c40d23f4d9a111fc9dc45eb8d741dab75cf12284929ce0bc89df94002.0.1.1.BDEbi.D066E1C611E6257C10D00080EF253B44.0-3082.1.1_-0.1.0_-3082.1.1_5.5.0.*0.000000015eaab7603e2a1a58a2e8bc138a38cfb6c911585a4a5f34b60718a3e36061f837d806d58a.0.23.11*.2*.0400*.31152J.e.00000001e418d10bfcb8907e9c526340b2807b00c911585a2fd1810f6ae5c1dde3de473be1005e5a.0.10*.131*.122*.122.0.0" msgID="8741DA5F11EFA1B19EC60080EFF502BE"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nrr="107" nrc="214"&gt;&lt;pg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</si>
  <si>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ut="11/13/2024 11:24:18" si="2.000000017d757ec29e572b34962f4cb217ae1118c05000dd2c16b4e0e71b3365b75d6e0f6f33c8b3d0ca1dc75bb78582a3e635df84e90432dd7a2c6190d265a0eec1dfed92a2acc9d522ce0258b62a90c6a37cc9ada141ab29171a867ca821306e5933b3e9bb05d26506afdd86a287e3cd8457e9536c9886cbd98e4480dec79bf26d5357b1c4440da125a3c9a2f3d4060c7dd0a2f65103b252a13a0c7ccfe6016d5d.p.3082.0.1.Europe/Madrid.upriv*_1*_pidn2*_2*_session*-lat*_1.00000001b64b59ec70ac2a4baef6560eb5660b65bc6025e0bed81031b2e339da1b12d596added97d91c7c634f11b494443ecc49b55058364.00000001d51b791bcb0b56a441ffec1423f6d07fbc6025e0a6c67f7c40d23f4d9a111fc9dc45eb8d741dab75cf12284929ce0bc89df94002.0.1.1.BDEbi.D066E1C611E6257C10D00080EF253B44.0-3082.1.1_-0.1.0_-3082.1.1_5.5.0.*0.000000015eaab7603e2a1a58a2e8bc138a38cfb6c911585a4a5f34b60718a3e36061f837d806d58a.0.23.11*.2*.0400*.31152J.e.00000001e418d10bfcb8907e9c526340b2807b00c911585a2fd1810f6ae5c1dde3de473be1005e5a.0.10*.131*.122*.122.0.0" msgID="D18EE2A011EFA1B19EC60080EF1543C0"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nrr="104" nrc="416"&gt;&lt;pg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</si>
  <si>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0b4f3a825f7b41f48373475e6bf0e118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</si>
  <si>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ut="11/13/2024 11:25:38" si="2.00000001d727d52ccbbd3aea64692d631647f2007b71b058da4e12b4ced9f0b5bff3cf6a6db24d650a2e8c015e7e17d335db1ed62cc0cb899b54e48b705c14c752d9e9fe75695e0e8edc9a2ac3ed5b92c009086f23a666d5263154d91df86086e9870d91a4c6261acfe5c4a8edb1fd0bfe145ff756d6e495ed9b7ecda99baab8218f0acef8bebead6d6693a4e79f97c839565b8819f790d2411f3e42678bf37d3f15.p.3082.0.1.Europe/Madrid.upriv*_1*_pidn2*_2*_session*-lat*_1.000000010b00c6895661b0a6311a1101d801f3bebc6025e00ba9abada1027c134a66b18fd97251917037c2d3af4310313622c4d5206624c5.000000010135f97f2267bfef49ea5bdf228f0b82bc6025e01cfc9402b4e504345fab8ab600ebd630b17e8f8bd582da521203cebc52129233.0.1.1.BDEbi.D066E1C611E6257C10D00080EF253B44.0-3082.1.1_-0.1.0_-3082.1.1_5.5.0.*0.000000018d5b4d24d0f8270c3a36eb48b9ee9a50c911585a628f6d348b0031876855572b3565b660.0.23.11*.2*.0400*.31152J.e.00000001a4a82e76e11fd30766afc21a75f29ce4c911585ac9b35039b9723d52d37fb8cb83743ba9.0.10*.131*.122*.122.0.0" msgID="F04CC2C011EFA1B19EC60080EFD5C4C2"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nrr="1947" nrc="1044"&gt;&lt;pg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</si>
</sst>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2.5200000000000001E-3</c:v>
                </c:pt>
                <c:pt idx="1">
                  <c:v>1.5100000000000001E-3</c:v>
                </c:pt>
                <c:pt idx="2">
                  <c:v>-7.4000000000000003E-3</c:v>
                </c:pt>
                <c:pt idx="3">
                  <c:v>1.439E-2</c:v>
                </c:pt>
                <c:pt idx="4">
                  <c:v>2.16E-3</c:v>
                </c:pt>
                <c:pt idx="5">
                  <c:v>-2.9219999999999999E-2</c:v>
                </c:pt>
                <c:pt idx="6">
                  <c:v>3.2399999999999998E-2</c:v>
                </c:pt>
                <c:pt idx="7">
                  <c:v>2.3E-3</c:v>
                </c:pt>
                <c:pt idx="8">
                  <c:v>-1.183E-2</c:v>
                </c:pt>
                <c:pt idx="9">
                  <c:v>1.261E-2</c:v>
                </c:pt>
                <c:pt idx="10">
                  <c:v>-2.9499999999999999E-3</c:v>
                </c:pt>
                <c:pt idx="11">
                  <c:v>-3.8700000000000002E-3</c:v>
                </c:pt>
                <c:pt idx="12">
                  <c:v>1.7680000000000001E-2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8.8199999999999997E-3</c:v>
                </c:pt>
                <c:pt idx="1">
                  <c:v>1.1900000000000001E-3</c:v>
                </c:pt>
                <c:pt idx="2">
                  <c:v>1.108E-2</c:v>
                </c:pt>
                <c:pt idx="3">
                  <c:v>-1.5820000000000001E-2</c:v>
                </c:pt>
                <c:pt idx="4">
                  <c:v>-2.7789999999999999E-2</c:v>
                </c:pt>
                <c:pt idx="5">
                  <c:v>6.0099999999999997E-3</c:v>
                </c:pt>
                <c:pt idx="6">
                  <c:v>1.7799999999999999E-3</c:v>
                </c:pt>
                <c:pt idx="7">
                  <c:v>2.96E-3</c:v>
                </c:pt>
                <c:pt idx="8">
                  <c:v>-1.457E-2</c:v>
                </c:pt>
                <c:pt idx="9">
                  <c:v>-1.41E-3</c:v>
                </c:pt>
                <c:pt idx="10">
                  <c:v>-3.2100000000000002E-3</c:v>
                </c:pt>
                <c:pt idx="11">
                  <c:v>-1.502E-2</c:v>
                </c:pt>
                <c:pt idx="12">
                  <c:v>-2.0209999999999999E-2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1.052E-2</c:v>
                </c:pt>
                <c:pt idx="1">
                  <c:v>3.3480000000000003E-2</c:v>
                </c:pt>
                <c:pt idx="2">
                  <c:v>4.0910000000000002E-2</c:v>
                </c:pt>
                <c:pt idx="3">
                  <c:v>1.039E-2</c:v>
                </c:pt>
                <c:pt idx="4">
                  <c:v>1.2829999999999999E-2</c:v>
                </c:pt>
                <c:pt idx="5">
                  <c:v>2.4340000000000001E-2</c:v>
                </c:pt>
                <c:pt idx="6">
                  <c:v>2.027E-2</c:v>
                </c:pt>
                <c:pt idx="7">
                  <c:v>8.3000000000000001E-3</c:v>
                </c:pt>
                <c:pt idx="8">
                  <c:v>8.6800000000000002E-3</c:v>
                </c:pt>
                <c:pt idx="9">
                  <c:v>-1.1860000000000001E-2</c:v>
                </c:pt>
                <c:pt idx="10">
                  <c:v>3.5529999999999999E-2</c:v>
                </c:pt>
                <c:pt idx="11">
                  <c:v>2.9329999999999998E-2</c:v>
                </c:pt>
                <c:pt idx="12">
                  <c:v>2.2499999999999999E-2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2.1860000000000001E-2</c:v>
                </c:pt>
                <c:pt idx="1">
                  <c:v>3.6179999999999997E-2</c:v>
                </c:pt>
                <c:pt idx="2">
                  <c:v>4.4589999999999998E-2</c:v>
                </c:pt>
                <c:pt idx="3">
                  <c:v>8.9599999999999992E-3</c:v>
                </c:pt>
                <c:pt idx="4">
                  <c:v>-1.2800000000000001E-2</c:v>
                </c:pt>
                <c:pt idx="5">
                  <c:v>1.1299999999999999E-3</c:v>
                </c:pt>
                <c:pt idx="6">
                  <c:v>5.4449999999999998E-2</c:v>
                </c:pt>
                <c:pt idx="7">
                  <c:v>1.3559999999999999E-2</c:v>
                </c:pt>
                <c:pt idx="8">
                  <c:v>-1.772E-2</c:v>
                </c:pt>
                <c:pt idx="9">
                  <c:v>-6.6E-4</c:v>
                </c:pt>
                <c:pt idx="10">
                  <c:v>2.937E-2</c:v>
                </c:pt>
                <c:pt idx="11">
                  <c:v>1.044E-2</c:v>
                </c:pt>
                <c:pt idx="12">
                  <c:v>1.9970000000000002E-2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2004-2023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25.286894736800001</c:v>
                </c:pt>
                <c:pt idx="1">
                  <c:v>25.0372631579</c:v>
                </c:pt>
                <c:pt idx="2">
                  <c:v>24.210999999999999</c:v>
                </c:pt>
                <c:pt idx="3">
                  <c:v>24.120105263199999</c:v>
                </c:pt>
                <c:pt idx="4">
                  <c:v>24.877894736799998</c:v>
                </c:pt>
                <c:pt idx="5">
                  <c:v>24.731736842099998</c:v>
                </c:pt>
                <c:pt idx="6">
                  <c:v>24.710736842100001</c:v>
                </c:pt>
                <c:pt idx="7">
                  <c:v>24.685157894700001</c:v>
                </c:pt>
                <c:pt idx="8">
                  <c:v>23.892684210500001</c:v>
                </c:pt>
                <c:pt idx="9">
                  <c:v>23.3968947368</c:v>
                </c:pt>
                <c:pt idx="10">
                  <c:v>22.9815263158</c:v>
                </c:pt>
                <c:pt idx="11">
                  <c:v>22.8343157895</c:v>
                </c:pt>
                <c:pt idx="12">
                  <c:v>22.637263157900001</c:v>
                </c:pt>
                <c:pt idx="13">
                  <c:v>21.998684210499999</c:v>
                </c:pt>
                <c:pt idx="14">
                  <c:v>21.8347368421</c:v>
                </c:pt>
                <c:pt idx="15">
                  <c:v>22.175736842100001</c:v>
                </c:pt>
                <c:pt idx="16">
                  <c:v>22.200894736799999</c:v>
                </c:pt>
                <c:pt idx="17">
                  <c:v>21.9815263158</c:v>
                </c:pt>
                <c:pt idx="18">
                  <c:v>21.797526315799999</c:v>
                </c:pt>
                <c:pt idx="19">
                  <c:v>21.584368421099999</c:v>
                </c:pt>
                <c:pt idx="20">
                  <c:v>20.916736842100001</c:v>
                </c:pt>
                <c:pt idx="21">
                  <c:v>20.494157894699999</c:v>
                </c:pt>
                <c:pt idx="22">
                  <c:v>21.196578947399999</c:v>
                </c:pt>
                <c:pt idx="23">
                  <c:v>21.5335263158</c:v>
                </c:pt>
                <c:pt idx="24">
                  <c:v>21.615157894700001</c:v>
                </c:pt>
                <c:pt idx="25">
                  <c:v>21.571421052600002</c:v>
                </c:pt>
                <c:pt idx="26">
                  <c:v>21.313894736799998</c:v>
                </c:pt>
                <c:pt idx="27">
                  <c:v>20.518210526299999</c:v>
                </c:pt>
                <c:pt idx="28">
                  <c:v>20.203947368400001</c:v>
                </c:pt>
                <c:pt idx="29">
                  <c:v>19.759947368399999</c:v>
                </c:pt>
                <c:pt idx="30">
                  <c:v>19.7485263158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2004-2023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14.772</c:v>
                </c:pt>
                <c:pt idx="1">
                  <c:v>14.3899473684</c:v>
                </c:pt>
                <c:pt idx="2">
                  <c:v>14.3182105263</c:v>
                </c:pt>
                <c:pt idx="3">
                  <c:v>13.875473684199999</c:v>
                </c:pt>
                <c:pt idx="4">
                  <c:v>13.6604210526</c:v>
                </c:pt>
                <c:pt idx="5">
                  <c:v>13.922105263200001</c:v>
                </c:pt>
                <c:pt idx="6">
                  <c:v>14.2497894737</c:v>
                </c:pt>
                <c:pt idx="7">
                  <c:v>14.403526315800001</c:v>
                </c:pt>
                <c:pt idx="8">
                  <c:v>14.152210526299999</c:v>
                </c:pt>
                <c:pt idx="9">
                  <c:v>14.069947368399999</c:v>
                </c:pt>
                <c:pt idx="10">
                  <c:v>14.165526315799999</c:v>
                </c:pt>
                <c:pt idx="11">
                  <c:v>13.7893157895</c:v>
                </c:pt>
                <c:pt idx="12">
                  <c:v>12.9802105263</c:v>
                </c:pt>
                <c:pt idx="13">
                  <c:v>12.354842105299999</c:v>
                </c:pt>
                <c:pt idx="14">
                  <c:v>12.0566842105</c:v>
                </c:pt>
                <c:pt idx="15">
                  <c:v>12.260052631600001</c:v>
                </c:pt>
                <c:pt idx="16">
                  <c:v>12.9507894737</c:v>
                </c:pt>
                <c:pt idx="17">
                  <c:v>13.426263157899999</c:v>
                </c:pt>
                <c:pt idx="18">
                  <c:v>13.2480526316</c:v>
                </c:pt>
                <c:pt idx="19">
                  <c:v>13.4908947368</c:v>
                </c:pt>
                <c:pt idx="20">
                  <c:v>12.7087368421</c:v>
                </c:pt>
                <c:pt idx="21">
                  <c:v>12.158789473700001</c:v>
                </c:pt>
                <c:pt idx="22">
                  <c:v>12.267473684200001</c:v>
                </c:pt>
                <c:pt idx="23">
                  <c:v>12.165631578899999</c:v>
                </c:pt>
                <c:pt idx="24">
                  <c:v>12.677789473700001</c:v>
                </c:pt>
                <c:pt idx="25">
                  <c:v>12.1580526316</c:v>
                </c:pt>
                <c:pt idx="26">
                  <c:v>11.5352105263</c:v>
                </c:pt>
                <c:pt idx="27">
                  <c:v>11.597263157900001</c:v>
                </c:pt>
                <c:pt idx="28">
                  <c:v>11.111842105299999</c:v>
                </c:pt>
                <c:pt idx="29">
                  <c:v>10.9535789474</c:v>
                </c:pt>
                <c:pt idx="30">
                  <c:v>11.332842105299999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2024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26.940999999999999</c:v>
                </c:pt>
                <c:pt idx="1">
                  <c:v>25.196000000000002</c:v>
                </c:pt>
                <c:pt idx="2">
                  <c:v>24.562000000000001</c:v>
                </c:pt>
                <c:pt idx="3">
                  <c:v>24.37</c:v>
                </c:pt>
                <c:pt idx="4">
                  <c:v>25.062999999999999</c:v>
                </c:pt>
                <c:pt idx="5">
                  <c:v>25.98</c:v>
                </c:pt>
                <c:pt idx="6">
                  <c:v>24.548999999999999</c:v>
                </c:pt>
                <c:pt idx="7">
                  <c:v>23.091999999999999</c:v>
                </c:pt>
                <c:pt idx="8">
                  <c:v>24.268000000000001</c:v>
                </c:pt>
                <c:pt idx="9">
                  <c:v>22.05</c:v>
                </c:pt>
                <c:pt idx="10">
                  <c:v>21.84</c:v>
                </c:pt>
                <c:pt idx="11">
                  <c:v>22.472000000000001</c:v>
                </c:pt>
                <c:pt idx="12">
                  <c:v>24.257999999999999</c:v>
                </c:pt>
                <c:pt idx="13">
                  <c:v>23.92</c:v>
                </c:pt>
                <c:pt idx="14">
                  <c:v>22.72</c:v>
                </c:pt>
                <c:pt idx="15">
                  <c:v>23.994</c:v>
                </c:pt>
                <c:pt idx="16">
                  <c:v>20.603999999999999</c:v>
                </c:pt>
                <c:pt idx="17">
                  <c:v>20.088000000000001</c:v>
                </c:pt>
                <c:pt idx="18">
                  <c:v>22.419</c:v>
                </c:pt>
                <c:pt idx="19">
                  <c:v>24.202999999999999</c:v>
                </c:pt>
                <c:pt idx="20">
                  <c:v>23.946000000000002</c:v>
                </c:pt>
                <c:pt idx="21">
                  <c:v>21.933</c:v>
                </c:pt>
                <c:pt idx="22">
                  <c:v>22.587</c:v>
                </c:pt>
                <c:pt idx="23">
                  <c:v>22.849</c:v>
                </c:pt>
                <c:pt idx="24">
                  <c:v>19.608000000000001</c:v>
                </c:pt>
                <c:pt idx="25">
                  <c:v>16.231999999999999</c:v>
                </c:pt>
                <c:pt idx="26">
                  <c:v>16.018999999999998</c:v>
                </c:pt>
                <c:pt idx="27">
                  <c:v>19.024999999999999</c:v>
                </c:pt>
                <c:pt idx="28">
                  <c:v>19.413</c:v>
                </c:pt>
                <c:pt idx="29">
                  <c:v>19.956</c:v>
                </c:pt>
                <c:pt idx="30">
                  <c:v>21.329000000000001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2024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21.274999999999999</c:v>
                </c:pt>
                <c:pt idx="1">
                  <c:v>20.603000000000002</c:v>
                </c:pt>
                <c:pt idx="2">
                  <c:v>19.905999999999999</c:v>
                </c:pt>
                <c:pt idx="3">
                  <c:v>18.838999999999999</c:v>
                </c:pt>
                <c:pt idx="4">
                  <c:v>19.591999999999999</c:v>
                </c:pt>
                <c:pt idx="5">
                  <c:v>21.515000000000001</c:v>
                </c:pt>
                <c:pt idx="6">
                  <c:v>20.294</c:v>
                </c:pt>
                <c:pt idx="7">
                  <c:v>19.198</c:v>
                </c:pt>
                <c:pt idx="8">
                  <c:v>20.003</c:v>
                </c:pt>
                <c:pt idx="9">
                  <c:v>17.858000000000001</c:v>
                </c:pt>
                <c:pt idx="10">
                  <c:v>16.995999999999999</c:v>
                </c:pt>
                <c:pt idx="11">
                  <c:v>19.109000000000002</c:v>
                </c:pt>
                <c:pt idx="12">
                  <c:v>19.815999999999999</c:v>
                </c:pt>
                <c:pt idx="13">
                  <c:v>20.425999999999998</c:v>
                </c:pt>
                <c:pt idx="14">
                  <c:v>20.024999999999999</c:v>
                </c:pt>
                <c:pt idx="15">
                  <c:v>19.995000000000001</c:v>
                </c:pt>
                <c:pt idx="16">
                  <c:v>17.071000000000002</c:v>
                </c:pt>
                <c:pt idx="17">
                  <c:v>15.868</c:v>
                </c:pt>
                <c:pt idx="18">
                  <c:v>17.856000000000002</c:v>
                </c:pt>
                <c:pt idx="19">
                  <c:v>19.116</c:v>
                </c:pt>
                <c:pt idx="20">
                  <c:v>18.77</c:v>
                </c:pt>
                <c:pt idx="21">
                  <c:v>17.887</c:v>
                </c:pt>
                <c:pt idx="22">
                  <c:v>18.079000000000001</c:v>
                </c:pt>
                <c:pt idx="23">
                  <c:v>18.350999999999999</c:v>
                </c:pt>
                <c:pt idx="24">
                  <c:v>16.009</c:v>
                </c:pt>
                <c:pt idx="25">
                  <c:v>13.178000000000001</c:v>
                </c:pt>
                <c:pt idx="26">
                  <c:v>12.798</c:v>
                </c:pt>
                <c:pt idx="27">
                  <c:v>15.041</c:v>
                </c:pt>
                <c:pt idx="28">
                  <c:v>16.213999999999999</c:v>
                </c:pt>
                <c:pt idx="29">
                  <c:v>16.638000000000002</c:v>
                </c:pt>
                <c:pt idx="30">
                  <c:v>17.303000000000001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2024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15.61</c:v>
                </c:pt>
                <c:pt idx="1">
                  <c:v>16.010999999999999</c:v>
                </c:pt>
                <c:pt idx="2">
                  <c:v>15.25</c:v>
                </c:pt>
                <c:pt idx="3">
                  <c:v>13.308999999999999</c:v>
                </c:pt>
                <c:pt idx="4">
                  <c:v>14.121</c:v>
                </c:pt>
                <c:pt idx="5">
                  <c:v>17.050999999999998</c:v>
                </c:pt>
                <c:pt idx="6">
                  <c:v>16.039000000000001</c:v>
                </c:pt>
                <c:pt idx="7">
                  <c:v>15.304</c:v>
                </c:pt>
                <c:pt idx="8">
                  <c:v>15.738</c:v>
                </c:pt>
                <c:pt idx="9">
                  <c:v>13.666</c:v>
                </c:pt>
                <c:pt idx="10">
                  <c:v>12.151999999999999</c:v>
                </c:pt>
                <c:pt idx="11">
                  <c:v>15.744999999999999</c:v>
                </c:pt>
                <c:pt idx="12">
                  <c:v>15.374000000000001</c:v>
                </c:pt>
                <c:pt idx="13">
                  <c:v>16.933</c:v>
                </c:pt>
                <c:pt idx="14">
                  <c:v>17.329999999999998</c:v>
                </c:pt>
                <c:pt idx="15">
                  <c:v>15.996</c:v>
                </c:pt>
                <c:pt idx="16">
                  <c:v>13.537000000000001</c:v>
                </c:pt>
                <c:pt idx="17">
                  <c:v>11.648999999999999</c:v>
                </c:pt>
                <c:pt idx="18">
                  <c:v>13.294</c:v>
                </c:pt>
                <c:pt idx="19">
                  <c:v>14.03</c:v>
                </c:pt>
                <c:pt idx="20">
                  <c:v>13.595000000000001</c:v>
                </c:pt>
                <c:pt idx="21">
                  <c:v>13.840999999999999</c:v>
                </c:pt>
                <c:pt idx="22">
                  <c:v>13.571</c:v>
                </c:pt>
                <c:pt idx="23">
                  <c:v>13.853</c:v>
                </c:pt>
                <c:pt idx="24">
                  <c:v>12.411</c:v>
                </c:pt>
                <c:pt idx="25">
                  <c:v>10.125</c:v>
                </c:pt>
                <c:pt idx="26">
                  <c:v>9.577</c:v>
                </c:pt>
                <c:pt idx="27">
                  <c:v>11.055999999999999</c:v>
                </c:pt>
                <c:pt idx="28">
                  <c:v>13.013999999999999</c:v>
                </c:pt>
                <c:pt idx="29">
                  <c:v>13.319000000000001</c:v>
                </c:pt>
                <c:pt idx="30">
                  <c:v>13.276999999999999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23.98</c:v>
                </c:pt>
                <c:pt idx="1">
                  <c:v>23.494</c:v>
                </c:pt>
                <c:pt idx="2">
                  <c:v>22.352</c:v>
                </c:pt>
                <c:pt idx="3">
                  <c:v>22.977</c:v>
                </c:pt>
                <c:pt idx="4">
                  <c:v>22.673999999999999</c:v>
                </c:pt>
                <c:pt idx="5">
                  <c:v>23.216999999999999</c:v>
                </c:pt>
                <c:pt idx="6">
                  <c:v>23.446000000000002</c:v>
                </c:pt>
                <c:pt idx="7">
                  <c:v>22.852</c:v>
                </c:pt>
                <c:pt idx="8">
                  <c:v>21.969000000000001</c:v>
                </c:pt>
                <c:pt idx="9">
                  <c:v>21.489000000000001</c:v>
                </c:pt>
                <c:pt idx="10">
                  <c:v>21.216999999999999</c:v>
                </c:pt>
                <c:pt idx="11">
                  <c:v>21.445</c:v>
                </c:pt>
                <c:pt idx="12">
                  <c:v>21.178000000000001</c:v>
                </c:pt>
                <c:pt idx="13">
                  <c:v>20.241</c:v>
                </c:pt>
                <c:pt idx="14">
                  <c:v>19.021999999999998</c:v>
                </c:pt>
                <c:pt idx="15">
                  <c:v>19.963000000000001</c:v>
                </c:pt>
                <c:pt idx="16">
                  <c:v>21.462</c:v>
                </c:pt>
                <c:pt idx="17">
                  <c:v>21.337</c:v>
                </c:pt>
                <c:pt idx="18">
                  <c:v>18.248000000000001</c:v>
                </c:pt>
                <c:pt idx="19">
                  <c:v>16.515999999999998</c:v>
                </c:pt>
                <c:pt idx="20">
                  <c:v>15.308999999999999</c:v>
                </c:pt>
                <c:pt idx="21">
                  <c:v>15.109</c:v>
                </c:pt>
                <c:pt idx="22">
                  <c:v>16.997</c:v>
                </c:pt>
                <c:pt idx="23">
                  <c:v>15.79</c:v>
                </c:pt>
                <c:pt idx="24">
                  <c:v>18.117000000000001</c:v>
                </c:pt>
                <c:pt idx="25">
                  <c:v>18.518999999999998</c:v>
                </c:pt>
                <c:pt idx="26">
                  <c:v>16.420000000000002</c:v>
                </c:pt>
                <c:pt idx="27">
                  <c:v>17.259</c:v>
                </c:pt>
                <c:pt idx="28">
                  <c:v>16.890999999999998</c:v>
                </c:pt>
                <c:pt idx="29">
                  <c:v>15.785</c:v>
                </c:pt>
                <c:pt idx="30">
                  <c:v>14.436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18102.428654558</c:v>
                </c:pt>
                <c:pt idx="1">
                  <c:v>18199.926079624001</c:v>
                </c:pt>
                <c:pt idx="2">
                  <c:v>19138.984155294998</c:v>
                </c:pt>
                <c:pt idx="3">
                  <c:v>20783.747203071998</c:v>
                </c:pt>
                <c:pt idx="4">
                  <c:v>19306.806581596</c:v>
                </c:pt>
                <c:pt idx="5">
                  <c:v>19343.614833938998</c:v>
                </c:pt>
                <c:pt idx="6">
                  <c:v>17071.739878231001</c:v>
                </c:pt>
                <c:pt idx="7">
                  <c:v>17925.093686863001</c:v>
                </c:pt>
                <c:pt idx="8">
                  <c:v>18555.273481952001</c:v>
                </c:pt>
                <c:pt idx="9">
                  <c:v>21147.035178134</c:v>
                </c:pt>
                <c:pt idx="10">
                  <c:v>20144.493632336002</c:v>
                </c:pt>
                <c:pt idx="11">
                  <c:v>18259.250952975999</c:v>
                </c:pt>
                <c:pt idx="12">
                  <c:v>18498.181528513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18498.181528513</c:v>
                </c:pt>
                <c:pt idx="1">
                  <c:v>18858.458152863001</c:v>
                </c:pt>
                <c:pt idx="2">
                  <c:v>19992.363477161001</c:v>
                </c:pt>
                <c:pt idx="3">
                  <c:v>20969.938243843</c:v>
                </c:pt>
                <c:pt idx="4">
                  <c:v>19059.644617872</c:v>
                </c:pt>
                <c:pt idx="5">
                  <c:v>19365.496333350002</c:v>
                </c:pt>
                <c:pt idx="6">
                  <c:v>18001.263304657001</c:v>
                </c:pt>
                <c:pt idx="7">
                  <c:v>18168.22538435</c:v>
                </c:pt>
                <c:pt idx="8">
                  <c:v>18226.510497849999</c:v>
                </c:pt>
                <c:pt idx="9">
                  <c:v>21133.153917344</c:v>
                </c:pt>
                <c:pt idx="10">
                  <c:v>20736.038399156001</c:v>
                </c:pt>
                <c:pt idx="11">
                  <c:v>18449.849378872001</c:v>
                </c:pt>
                <c:pt idx="12">
                  <c:v>18867.557484624002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B1-45E3-9989-40234D442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oct-24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37278</c:v>
                </c:pt>
                <c:pt idx="3">
                  <c:v>36184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oct-24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39101</c:v>
                </c:pt>
                <c:pt idx="3">
                  <c:v>38272</c:v>
                </c:pt>
                <c:pt idx="4">
                  <c:v>32611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634.55743199999995</c:v>
                </c:pt>
                <c:pt idx="1">
                  <c:v>653.69230762400002</c:v>
                </c:pt>
                <c:pt idx="2">
                  <c:v>644.59272457600002</c:v>
                </c:pt>
                <c:pt idx="3">
                  <c:v>627.12433135200001</c:v>
                </c:pt>
                <c:pt idx="4">
                  <c:v>558.94109349600001</c:v>
                </c:pt>
                <c:pt idx="5">
                  <c:v>530.90346458399995</c:v>
                </c:pt>
                <c:pt idx="6">
                  <c:v>640.24249771999996</c:v>
                </c:pt>
                <c:pt idx="7">
                  <c:v>640.25786200000005</c:v>
                </c:pt>
                <c:pt idx="8">
                  <c:v>638.98195990399995</c:v>
                </c:pt>
                <c:pt idx="9">
                  <c:v>625.34278216799999</c:v>
                </c:pt>
                <c:pt idx="10">
                  <c:v>616.03848863200005</c:v>
                </c:pt>
                <c:pt idx="11">
                  <c:v>543.93493419200001</c:v>
                </c:pt>
                <c:pt idx="12">
                  <c:v>505.59176344000002</c:v>
                </c:pt>
                <c:pt idx="13">
                  <c:v>618.94905263199996</c:v>
                </c:pt>
                <c:pt idx="14">
                  <c:v>644.998066784</c:v>
                </c:pt>
                <c:pt idx="15">
                  <c:v>647.58890498400001</c:v>
                </c:pt>
                <c:pt idx="16">
                  <c:v>641.61401343199998</c:v>
                </c:pt>
                <c:pt idx="17">
                  <c:v>625.31641048799997</c:v>
                </c:pt>
                <c:pt idx="18">
                  <c:v>546.54648750399997</c:v>
                </c:pt>
                <c:pt idx="19">
                  <c:v>511.81353979199997</c:v>
                </c:pt>
                <c:pt idx="20">
                  <c:v>604.61414527199997</c:v>
                </c:pt>
                <c:pt idx="21">
                  <c:v>629.51002300799996</c:v>
                </c:pt>
                <c:pt idx="22">
                  <c:v>627.38010102400006</c:v>
                </c:pt>
                <c:pt idx="23">
                  <c:v>628.08782580800005</c:v>
                </c:pt>
                <c:pt idx="24">
                  <c:v>633.14964152799996</c:v>
                </c:pt>
                <c:pt idx="25">
                  <c:v>555.04862238400005</c:v>
                </c:pt>
                <c:pt idx="26">
                  <c:v>548.87655365600006</c:v>
                </c:pt>
                <c:pt idx="27">
                  <c:v>629.24714712000002</c:v>
                </c:pt>
                <c:pt idx="28">
                  <c:v>653.68027231999997</c:v>
                </c:pt>
                <c:pt idx="29">
                  <c:v>640.38833325600001</c:v>
                </c:pt>
                <c:pt idx="30">
                  <c:v>620.54670194400001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31413.181</c:v>
                </c:pt>
                <c:pt idx="1">
                  <c:v>31827.203704</c:v>
                </c:pt>
                <c:pt idx="2">
                  <c:v>31771.925512000002</c:v>
                </c:pt>
                <c:pt idx="3">
                  <c:v>29932.789000000001</c:v>
                </c:pt>
                <c:pt idx="4">
                  <c:v>27024.318520000001</c:v>
                </c:pt>
                <c:pt idx="5">
                  <c:v>26905.535904</c:v>
                </c:pt>
                <c:pt idx="6">
                  <c:v>31837.571</c:v>
                </c:pt>
                <c:pt idx="7">
                  <c:v>31667.637999999999</c:v>
                </c:pt>
                <c:pt idx="8">
                  <c:v>31528.925999999999</c:v>
                </c:pt>
                <c:pt idx="9">
                  <c:v>30573.197</c:v>
                </c:pt>
                <c:pt idx="10">
                  <c:v>30029.623</c:v>
                </c:pt>
                <c:pt idx="11">
                  <c:v>25585.418000000001</c:v>
                </c:pt>
                <c:pt idx="12">
                  <c:v>25957.469504000001</c:v>
                </c:pt>
                <c:pt idx="13">
                  <c:v>31015.427</c:v>
                </c:pt>
                <c:pt idx="14">
                  <c:v>31488.912</c:v>
                </c:pt>
                <c:pt idx="15">
                  <c:v>31633.885999999999</c:v>
                </c:pt>
                <c:pt idx="16">
                  <c:v>31662.298999999999</c:v>
                </c:pt>
                <c:pt idx="17">
                  <c:v>29963.846000000001</c:v>
                </c:pt>
                <c:pt idx="18">
                  <c:v>26392.741999999998</c:v>
                </c:pt>
                <c:pt idx="19">
                  <c:v>26422.332999999999</c:v>
                </c:pt>
                <c:pt idx="20">
                  <c:v>30921.010999999999</c:v>
                </c:pt>
                <c:pt idx="21">
                  <c:v>31130.055</c:v>
                </c:pt>
                <c:pt idx="22">
                  <c:v>30965.296999999999</c:v>
                </c:pt>
                <c:pt idx="23">
                  <c:v>31235.748503999999</c:v>
                </c:pt>
                <c:pt idx="24">
                  <c:v>30061.719000000001</c:v>
                </c:pt>
                <c:pt idx="25">
                  <c:v>26833.666432000002</c:v>
                </c:pt>
                <c:pt idx="26">
                  <c:v>27035.347000000002</c:v>
                </c:pt>
                <c:pt idx="27">
                  <c:v>32031.6816</c:v>
                </c:pt>
                <c:pt idx="28">
                  <c:v>32057.491000000002</c:v>
                </c:pt>
                <c:pt idx="29">
                  <c:v>31366.705504000001</c:v>
                </c:pt>
                <c:pt idx="30">
                  <c:v>29449.871512000002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0.76599</cdr:x>
      <cdr:y>0.14446</cdr:y>
    </cdr:from>
    <cdr:to>
      <cdr:x>0.93086</cdr:x>
      <cdr:y>0.22631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4247" y="429294"/>
          <a:ext cx="1161039" cy="243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0.77585</cdr:x>
      <cdr:y>0.7089</cdr:y>
    </cdr:from>
    <cdr:to>
      <cdr:x>0.9299</cdr:x>
      <cdr:y>0.79971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193" y="2066183"/>
          <a:ext cx="1084354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19 julio (14:27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9 enero (20:56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29 octubre (20:29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30 julio (14:41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 enero (20:43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5703125" style="16" customWidth="1"/>
    <col min="3" max="3" width="16.42578125" style="16" customWidth="1"/>
    <col min="4" max="4" width="4.5703125" style="16" customWidth="1"/>
    <col min="5" max="5" width="95.570312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Octubre 2024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211</v>
      </c>
    </row>
    <row r="2" spans="1:2">
      <c r="A2" t="s">
        <v>206</v>
      </c>
    </row>
    <row r="3" spans="1:2">
      <c r="A3" t="s">
        <v>201</v>
      </c>
    </row>
    <row r="4" spans="1:2">
      <c r="A4" t="s">
        <v>202</v>
      </c>
    </row>
    <row r="5" spans="1:2">
      <c r="A5" t="s">
        <v>205</v>
      </c>
    </row>
    <row r="6" spans="1:2">
      <c r="A6" t="s">
        <v>210</v>
      </c>
    </row>
    <row r="7" spans="1:2">
      <c r="A7" t="s">
        <v>204</v>
      </c>
    </row>
    <row r="8" spans="1:2">
      <c r="A8" t="s">
        <v>168</v>
      </c>
    </row>
    <row r="9" spans="1:2">
      <c r="A9" t="s">
        <v>169</v>
      </c>
    </row>
    <row r="10" spans="1:2">
      <c r="A10" t="s">
        <v>170</v>
      </c>
    </row>
    <row r="11" spans="1:2">
      <c r="A11" t="s">
        <v>212</v>
      </c>
    </row>
    <row r="12" spans="1:2">
      <c r="A12" t="s">
        <v>209</v>
      </c>
    </row>
    <row r="13" spans="1:2">
      <c r="A13" t="s">
        <v>207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Octubre 2024</v>
      </c>
      <c r="L3" s="2"/>
    </row>
    <row r="4" spans="3:12" ht="20.100000000000001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Octubre 2024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24/23</v>
      </c>
      <c r="H8" s="42" t="s">
        <v>3</v>
      </c>
      <c r="I8" s="45" t="str">
        <f>G8</f>
        <v>% 24/23</v>
      </c>
      <c r="J8" s="42" t="s">
        <v>3</v>
      </c>
      <c r="K8" s="45" t="str">
        <f>G8</f>
        <v>% 24/23</v>
      </c>
    </row>
    <row r="9" spans="3:12">
      <c r="C9" s="37"/>
      <c r="E9" s="30" t="s">
        <v>4</v>
      </c>
      <c r="F9" s="31">
        <f>VLOOKUP("Demanda transporte (b.c.)",Dat_01!A4:J29,2,FALSE)/1000</f>
        <v>18867.641738623999</v>
      </c>
      <c r="G9" s="47">
        <f>VLOOKUP("Demanda transporte (b.c.)",Dat_01!A4:J29,4,FALSE)*100</f>
        <v>1.9972785400000002</v>
      </c>
      <c r="H9" s="31">
        <f>VLOOKUP("Demanda transporte (b.c.)",Dat_01!A4:J29,5,FALSE)/1000</f>
        <v>192977.95261091797</v>
      </c>
      <c r="I9" s="47">
        <f>VLOOKUP("Demanda transporte (b.c.)",Dat_01!A4:J29,7,FALSE)*100</f>
        <v>1.0169410000000001</v>
      </c>
      <c r="J9" s="31">
        <f>VLOOKUP("Demanda transporte (b.c.)",Dat_01!A4:J29,8,FALSE)/1000</f>
        <v>231828.774240942</v>
      </c>
      <c r="K9" s="47">
        <f>VLOOKUP("Demanda transporte (b.c.)",Dat_01!A4:J29,10,FALSE)*100</f>
        <v>1.51270496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1.7680000000000002</v>
      </c>
      <c r="H12" s="43"/>
      <c r="I12" s="43">
        <f>Dat_01!H45*100</f>
        <v>0.318</v>
      </c>
      <c r="J12" s="43"/>
      <c r="K12" s="43">
        <f>Dat_01!L45*100</f>
        <v>0.20799999999999999</v>
      </c>
    </row>
    <row r="13" spans="3:12">
      <c r="E13" s="34" t="s">
        <v>26</v>
      </c>
      <c r="F13" s="33"/>
      <c r="G13" s="43">
        <f>Dat_01!E45*100</f>
        <v>-2.0209999999999999</v>
      </c>
      <c r="H13" s="43"/>
      <c r="I13" s="43">
        <f>Dat_01!I45*100</f>
        <v>-0.8869999999999999</v>
      </c>
      <c r="J13" s="43"/>
      <c r="K13" s="43">
        <f>Dat_01!M45*100</f>
        <v>-0.64400000000000002</v>
      </c>
    </row>
    <row r="14" spans="3:12">
      <c r="E14" s="35" t="s">
        <v>5</v>
      </c>
      <c r="F14" s="36"/>
      <c r="G14" s="44">
        <f>Dat_01!F45*100</f>
        <v>2.25</v>
      </c>
      <c r="H14" s="44"/>
      <c r="I14" s="44">
        <f>Dat_01!J45*100</f>
        <v>1.5859999999999999</v>
      </c>
      <c r="J14" s="44"/>
      <c r="K14" s="44">
        <f>Dat_01!N45*100</f>
        <v>1.9490000000000001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Octubre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98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Octubre 2024</v>
      </c>
    </row>
    <row r="4" spans="3:5" ht="20.100000000000001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Octubre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Octubre 2024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Octubre 2024</v>
      </c>
    </row>
    <row r="4" spans="3:27" ht="20.100000000000001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/>
  </sheetViews>
  <sheetFormatPr baseColWidth="10" defaultColWidth="11.42578125" defaultRowHeight="11.25" customHeight="1"/>
  <cols>
    <col min="1" max="1" width="2.5703125" style="94" customWidth="1"/>
    <col min="2" max="2" width="16.5703125" style="94" customWidth="1"/>
    <col min="3" max="5" width="11.42578125" style="94"/>
    <col min="6" max="7" width="22.570312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Octubre 2024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octubre</v>
      </c>
      <c r="B5" s="93" t="s">
        <v>77</v>
      </c>
    </row>
    <row r="6" spans="1:16" ht="15">
      <c r="A6" s="95">
        <f>YEAR(B7)-1</f>
        <v>2023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01/10/2024</v>
      </c>
      <c r="C7" s="99">
        <f>Dat_01!B52</f>
        <v>26.940999999999999</v>
      </c>
      <c r="D7" s="99">
        <f>Dat_01!C52</f>
        <v>21.274999999999999</v>
      </c>
      <c r="E7" s="99">
        <f>Dat_01!D52</f>
        <v>15.61</v>
      </c>
      <c r="F7" s="99">
        <f>Dat_01!H52</f>
        <v>14.772</v>
      </c>
      <c r="G7" s="99">
        <f>Dat_01!G52</f>
        <v>25.286894736800001</v>
      </c>
      <c r="H7" s="99">
        <f>Dat_01!E52</f>
        <v>23.98</v>
      </c>
    </row>
    <row r="8" spans="1:16" ht="11.25" customHeight="1">
      <c r="A8" s="92">
        <v>2</v>
      </c>
      <c r="B8" s="98" t="str">
        <f>Dat_01!A53</f>
        <v>02/10/2024</v>
      </c>
      <c r="C8" s="99">
        <f>Dat_01!B53</f>
        <v>25.196000000000002</v>
      </c>
      <c r="D8" s="99">
        <f>Dat_01!C53</f>
        <v>20.603000000000002</v>
      </c>
      <c r="E8" s="99">
        <f>Dat_01!D53</f>
        <v>16.010999999999999</v>
      </c>
      <c r="F8" s="99">
        <f>Dat_01!H53</f>
        <v>14.3899473684</v>
      </c>
      <c r="G8" s="99">
        <f>Dat_01!G53</f>
        <v>25.0372631579</v>
      </c>
      <c r="H8" s="99">
        <f>Dat_01!E53</f>
        <v>23.494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03/10/2024</v>
      </c>
      <c r="C9" s="99">
        <f>Dat_01!B54</f>
        <v>24.562000000000001</v>
      </c>
      <c r="D9" s="99">
        <f>Dat_01!C54</f>
        <v>19.905999999999999</v>
      </c>
      <c r="E9" s="99">
        <f>Dat_01!D54</f>
        <v>15.25</v>
      </c>
      <c r="F9" s="99">
        <f>Dat_01!H54</f>
        <v>14.3182105263</v>
      </c>
      <c r="G9" s="99">
        <f>Dat_01!G54</f>
        <v>24.210999999999999</v>
      </c>
      <c r="H9" s="99">
        <f>Dat_01!E54</f>
        <v>22.352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04/10/2024</v>
      </c>
      <c r="C10" s="99">
        <f>Dat_01!B55</f>
        <v>24.37</v>
      </c>
      <c r="D10" s="99">
        <f>Dat_01!C55</f>
        <v>18.838999999999999</v>
      </c>
      <c r="E10" s="99">
        <f>Dat_01!D55</f>
        <v>13.308999999999999</v>
      </c>
      <c r="F10" s="99">
        <f>Dat_01!H55</f>
        <v>13.875473684199999</v>
      </c>
      <c r="G10" s="99">
        <f>Dat_01!G55</f>
        <v>24.120105263199999</v>
      </c>
      <c r="H10" s="99">
        <f>Dat_01!E55</f>
        <v>22.977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05/10/2024</v>
      </c>
      <c r="C11" s="99">
        <f>Dat_01!B56</f>
        <v>25.062999999999999</v>
      </c>
      <c r="D11" s="99">
        <f>Dat_01!C56</f>
        <v>19.591999999999999</v>
      </c>
      <c r="E11" s="99">
        <f>Dat_01!D56</f>
        <v>14.121</v>
      </c>
      <c r="F11" s="99">
        <f>Dat_01!H56</f>
        <v>13.6604210526</v>
      </c>
      <c r="G11" s="99">
        <f>Dat_01!G56</f>
        <v>24.877894736799998</v>
      </c>
      <c r="H11" s="99">
        <f>Dat_01!E56</f>
        <v>22.673999999999999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06/10/2024</v>
      </c>
      <c r="C12" s="99">
        <f>Dat_01!B57</f>
        <v>25.98</v>
      </c>
      <c r="D12" s="99">
        <f>Dat_01!C57</f>
        <v>21.515000000000001</v>
      </c>
      <c r="E12" s="99">
        <f>Dat_01!D57</f>
        <v>17.050999999999998</v>
      </c>
      <c r="F12" s="99">
        <f>Dat_01!H57</f>
        <v>13.922105263200001</v>
      </c>
      <c r="G12" s="99">
        <f>Dat_01!G57</f>
        <v>24.731736842099998</v>
      </c>
      <c r="H12" s="99">
        <f>Dat_01!E57</f>
        <v>23.216999999999999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07/10/2024</v>
      </c>
      <c r="C13" s="99">
        <f>Dat_01!B58</f>
        <v>24.548999999999999</v>
      </c>
      <c r="D13" s="99">
        <f>Dat_01!C58</f>
        <v>20.294</v>
      </c>
      <c r="E13" s="99">
        <f>Dat_01!D58</f>
        <v>16.039000000000001</v>
      </c>
      <c r="F13" s="99">
        <f>Dat_01!H58</f>
        <v>14.2497894737</v>
      </c>
      <c r="G13" s="99">
        <f>Dat_01!G58</f>
        <v>24.710736842100001</v>
      </c>
      <c r="H13" s="99">
        <f>Dat_01!E58</f>
        <v>23.446000000000002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08/10/2024</v>
      </c>
      <c r="C14" s="99">
        <f>Dat_01!B59</f>
        <v>23.091999999999999</v>
      </c>
      <c r="D14" s="99">
        <f>Dat_01!C59</f>
        <v>19.198</v>
      </c>
      <c r="E14" s="99">
        <f>Dat_01!D59</f>
        <v>15.304</v>
      </c>
      <c r="F14" s="99">
        <f>Dat_01!H59</f>
        <v>14.403526315800001</v>
      </c>
      <c r="G14" s="99">
        <f>Dat_01!G59</f>
        <v>24.685157894700001</v>
      </c>
      <c r="H14" s="99">
        <f>Dat_01!E59</f>
        <v>22.852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09/10/2024</v>
      </c>
      <c r="C15" s="99">
        <f>Dat_01!B60</f>
        <v>24.268000000000001</v>
      </c>
      <c r="D15" s="99">
        <f>Dat_01!C60</f>
        <v>20.003</v>
      </c>
      <c r="E15" s="99">
        <f>Dat_01!D60</f>
        <v>15.738</v>
      </c>
      <c r="F15" s="99">
        <f>Dat_01!H60</f>
        <v>14.152210526299999</v>
      </c>
      <c r="G15" s="99">
        <f>Dat_01!G60</f>
        <v>23.892684210500001</v>
      </c>
      <c r="H15" s="99">
        <f>Dat_01!E60</f>
        <v>21.969000000000001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10/10/2024</v>
      </c>
      <c r="C16" s="99">
        <f>Dat_01!B61</f>
        <v>22.05</v>
      </c>
      <c r="D16" s="99">
        <f>Dat_01!C61</f>
        <v>17.858000000000001</v>
      </c>
      <c r="E16" s="99">
        <f>Dat_01!D61</f>
        <v>13.666</v>
      </c>
      <c r="F16" s="99">
        <f>Dat_01!H61</f>
        <v>14.069947368399999</v>
      </c>
      <c r="G16" s="99">
        <f>Dat_01!G61</f>
        <v>23.3968947368</v>
      </c>
      <c r="H16" s="99">
        <f>Dat_01!E61</f>
        <v>21.489000000000001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11/10/2024</v>
      </c>
      <c r="C17" s="99">
        <f>Dat_01!B62</f>
        <v>21.84</v>
      </c>
      <c r="D17" s="99">
        <f>Dat_01!C62</f>
        <v>16.995999999999999</v>
      </c>
      <c r="E17" s="99">
        <f>Dat_01!D62</f>
        <v>12.151999999999999</v>
      </c>
      <c r="F17" s="99">
        <f>Dat_01!H62</f>
        <v>14.165526315799999</v>
      </c>
      <c r="G17" s="99">
        <f>Dat_01!G62</f>
        <v>22.9815263158</v>
      </c>
      <c r="H17" s="99">
        <f>Dat_01!E62</f>
        <v>21.216999999999999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12/10/2024</v>
      </c>
      <c r="C18" s="99">
        <f>Dat_01!B63</f>
        <v>22.472000000000001</v>
      </c>
      <c r="D18" s="99">
        <f>Dat_01!C63</f>
        <v>19.109000000000002</v>
      </c>
      <c r="E18" s="99">
        <f>Dat_01!D63</f>
        <v>15.744999999999999</v>
      </c>
      <c r="F18" s="99">
        <f>Dat_01!H63</f>
        <v>13.7893157895</v>
      </c>
      <c r="G18" s="99">
        <f>Dat_01!G63</f>
        <v>22.8343157895</v>
      </c>
      <c r="H18" s="99">
        <f>Dat_01!E63</f>
        <v>21.445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13/10/2024</v>
      </c>
      <c r="C19" s="99">
        <f>Dat_01!B64</f>
        <v>24.257999999999999</v>
      </c>
      <c r="D19" s="99">
        <f>Dat_01!C64</f>
        <v>19.815999999999999</v>
      </c>
      <c r="E19" s="99">
        <f>Dat_01!D64</f>
        <v>15.374000000000001</v>
      </c>
      <c r="F19" s="99">
        <f>Dat_01!H64</f>
        <v>12.9802105263</v>
      </c>
      <c r="G19" s="99">
        <f>Dat_01!G64</f>
        <v>22.637263157900001</v>
      </c>
      <c r="H19" s="99">
        <f>Dat_01!E64</f>
        <v>21.178000000000001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14/10/2024</v>
      </c>
      <c r="C20" s="99">
        <f>Dat_01!B65</f>
        <v>23.92</v>
      </c>
      <c r="D20" s="99">
        <f>Dat_01!C65</f>
        <v>20.425999999999998</v>
      </c>
      <c r="E20" s="99">
        <f>Dat_01!D65</f>
        <v>16.933</v>
      </c>
      <c r="F20" s="99">
        <f>Dat_01!H65</f>
        <v>12.354842105299999</v>
      </c>
      <c r="G20" s="99">
        <f>Dat_01!G65</f>
        <v>21.998684210499999</v>
      </c>
      <c r="H20" s="99">
        <f>Dat_01!E65</f>
        <v>20.241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15/10/2024</v>
      </c>
      <c r="C21" s="99">
        <f>Dat_01!B66</f>
        <v>22.72</v>
      </c>
      <c r="D21" s="99">
        <f>Dat_01!C66</f>
        <v>20.024999999999999</v>
      </c>
      <c r="E21" s="99">
        <f>Dat_01!D66</f>
        <v>17.329999999999998</v>
      </c>
      <c r="F21" s="99">
        <f>Dat_01!H66</f>
        <v>12.0566842105</v>
      </c>
      <c r="G21" s="99">
        <f>Dat_01!G66</f>
        <v>21.8347368421</v>
      </c>
      <c r="H21" s="99">
        <f>Dat_01!E66</f>
        <v>19.021999999999998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16/10/2024</v>
      </c>
      <c r="C22" s="99">
        <f>Dat_01!B67</f>
        <v>23.994</v>
      </c>
      <c r="D22" s="99">
        <f>Dat_01!C67</f>
        <v>19.995000000000001</v>
      </c>
      <c r="E22" s="99">
        <f>Dat_01!D67</f>
        <v>15.996</v>
      </c>
      <c r="F22" s="99">
        <f>Dat_01!H67</f>
        <v>12.260052631600001</v>
      </c>
      <c r="G22" s="99">
        <f>Dat_01!G67</f>
        <v>22.175736842100001</v>
      </c>
      <c r="H22" s="99">
        <f>Dat_01!E67</f>
        <v>19.963000000000001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17/10/2024</v>
      </c>
      <c r="C23" s="99">
        <f>Dat_01!B68</f>
        <v>20.603999999999999</v>
      </c>
      <c r="D23" s="99">
        <f>Dat_01!C68</f>
        <v>17.071000000000002</v>
      </c>
      <c r="E23" s="99">
        <f>Dat_01!D68</f>
        <v>13.537000000000001</v>
      </c>
      <c r="F23" s="99">
        <f>Dat_01!H68</f>
        <v>12.9507894737</v>
      </c>
      <c r="G23" s="99">
        <f>Dat_01!G68</f>
        <v>22.200894736799999</v>
      </c>
      <c r="H23" s="99">
        <f>Dat_01!E68</f>
        <v>21.462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18/10/2024</v>
      </c>
      <c r="C24" s="99">
        <f>Dat_01!B69</f>
        <v>20.088000000000001</v>
      </c>
      <c r="D24" s="99">
        <f>Dat_01!C69</f>
        <v>15.868</v>
      </c>
      <c r="E24" s="99">
        <f>Dat_01!D69</f>
        <v>11.648999999999999</v>
      </c>
      <c r="F24" s="99">
        <f>Dat_01!H69</f>
        <v>13.426263157899999</v>
      </c>
      <c r="G24" s="99">
        <f>Dat_01!G69</f>
        <v>21.9815263158</v>
      </c>
      <c r="H24" s="99">
        <f>Dat_01!E69</f>
        <v>21.337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19/10/2024</v>
      </c>
      <c r="C25" s="99">
        <f>Dat_01!B70</f>
        <v>22.419</v>
      </c>
      <c r="D25" s="99">
        <f>Dat_01!C70</f>
        <v>17.856000000000002</v>
      </c>
      <c r="E25" s="99">
        <f>Dat_01!D70</f>
        <v>13.294</v>
      </c>
      <c r="F25" s="99">
        <f>Dat_01!H70</f>
        <v>13.2480526316</v>
      </c>
      <c r="G25" s="99">
        <f>Dat_01!G70</f>
        <v>21.797526315799999</v>
      </c>
      <c r="H25" s="99">
        <f>Dat_01!E70</f>
        <v>18.248000000000001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20/10/2024</v>
      </c>
      <c r="C26" s="99">
        <f>Dat_01!B71</f>
        <v>24.202999999999999</v>
      </c>
      <c r="D26" s="99">
        <f>Dat_01!C71</f>
        <v>19.116</v>
      </c>
      <c r="E26" s="99">
        <f>Dat_01!D71</f>
        <v>14.03</v>
      </c>
      <c r="F26" s="99">
        <f>Dat_01!H71</f>
        <v>13.4908947368</v>
      </c>
      <c r="G26" s="99">
        <f>Dat_01!G71</f>
        <v>21.584368421099999</v>
      </c>
      <c r="H26" s="99">
        <f>Dat_01!E71</f>
        <v>16.515999999999998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21/10/2024</v>
      </c>
      <c r="C27" s="99">
        <f>Dat_01!B72</f>
        <v>23.946000000000002</v>
      </c>
      <c r="D27" s="99">
        <f>Dat_01!C72</f>
        <v>18.77</v>
      </c>
      <c r="E27" s="99">
        <f>Dat_01!D72</f>
        <v>13.595000000000001</v>
      </c>
      <c r="F27" s="99">
        <f>Dat_01!H72</f>
        <v>12.7087368421</v>
      </c>
      <c r="G27" s="99">
        <f>Dat_01!G72</f>
        <v>20.916736842100001</v>
      </c>
      <c r="H27" s="99">
        <f>Dat_01!E72</f>
        <v>15.308999999999999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22/10/2024</v>
      </c>
      <c r="C28" s="99">
        <f>Dat_01!B73</f>
        <v>21.933</v>
      </c>
      <c r="D28" s="99">
        <f>Dat_01!C73</f>
        <v>17.887</v>
      </c>
      <c r="E28" s="99">
        <f>Dat_01!D73</f>
        <v>13.840999999999999</v>
      </c>
      <c r="F28" s="99">
        <f>Dat_01!H73</f>
        <v>12.158789473700001</v>
      </c>
      <c r="G28" s="99">
        <f>Dat_01!G73</f>
        <v>20.494157894699999</v>
      </c>
      <c r="H28" s="99">
        <f>Dat_01!E73</f>
        <v>15.109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23/10/2024</v>
      </c>
      <c r="C29" s="99">
        <f>Dat_01!B74</f>
        <v>22.587</v>
      </c>
      <c r="D29" s="99">
        <f>Dat_01!C74</f>
        <v>18.079000000000001</v>
      </c>
      <c r="E29" s="99">
        <f>Dat_01!D74</f>
        <v>13.571</v>
      </c>
      <c r="F29" s="99">
        <f>Dat_01!H74</f>
        <v>12.267473684200001</v>
      </c>
      <c r="G29" s="99">
        <f>Dat_01!G74</f>
        <v>21.196578947399999</v>
      </c>
      <c r="H29" s="99">
        <f>Dat_01!E74</f>
        <v>16.997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24/10/2024</v>
      </c>
      <c r="C30" s="99">
        <f>Dat_01!B75</f>
        <v>22.849</v>
      </c>
      <c r="D30" s="99">
        <f>Dat_01!C75</f>
        <v>18.350999999999999</v>
      </c>
      <c r="E30" s="99">
        <f>Dat_01!D75</f>
        <v>13.853</v>
      </c>
      <c r="F30" s="99">
        <f>Dat_01!H75</f>
        <v>12.165631578899999</v>
      </c>
      <c r="G30" s="99">
        <f>Dat_01!G75</f>
        <v>21.5335263158</v>
      </c>
      <c r="H30" s="99">
        <f>Dat_01!E75</f>
        <v>15.79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25/10/2024</v>
      </c>
      <c r="C31" s="99">
        <f>Dat_01!B76</f>
        <v>19.608000000000001</v>
      </c>
      <c r="D31" s="99">
        <f>Dat_01!C76</f>
        <v>16.009</v>
      </c>
      <c r="E31" s="99">
        <f>Dat_01!D76</f>
        <v>12.411</v>
      </c>
      <c r="F31" s="99">
        <f>Dat_01!H76</f>
        <v>12.677789473700001</v>
      </c>
      <c r="G31" s="99">
        <f>Dat_01!G76</f>
        <v>21.615157894700001</v>
      </c>
      <c r="H31" s="99">
        <f>Dat_01!E76</f>
        <v>18.117000000000001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26/10/2024</v>
      </c>
      <c r="C32" s="99">
        <f>Dat_01!B77</f>
        <v>16.231999999999999</v>
      </c>
      <c r="D32" s="99">
        <f>Dat_01!C77</f>
        <v>13.178000000000001</v>
      </c>
      <c r="E32" s="99">
        <f>Dat_01!D77</f>
        <v>10.125</v>
      </c>
      <c r="F32" s="99">
        <f>Dat_01!H77</f>
        <v>12.1580526316</v>
      </c>
      <c r="G32" s="99">
        <f>Dat_01!G77</f>
        <v>21.571421052600002</v>
      </c>
      <c r="H32" s="99">
        <f>Dat_01!E77</f>
        <v>18.518999999999998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27/10/2024</v>
      </c>
      <c r="C33" s="99">
        <f>Dat_01!B78</f>
        <v>16.018999999999998</v>
      </c>
      <c r="D33" s="99">
        <f>Dat_01!C78</f>
        <v>12.798</v>
      </c>
      <c r="E33" s="99">
        <f>Dat_01!D78</f>
        <v>9.577</v>
      </c>
      <c r="F33" s="99">
        <f>Dat_01!H78</f>
        <v>11.5352105263</v>
      </c>
      <c r="G33" s="99">
        <f>Dat_01!G78</f>
        <v>21.313894736799998</v>
      </c>
      <c r="H33" s="99">
        <f>Dat_01!E78</f>
        <v>16.420000000000002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28/10/2024</v>
      </c>
      <c r="C34" s="99">
        <f>Dat_01!B79</f>
        <v>19.024999999999999</v>
      </c>
      <c r="D34" s="99">
        <f>Dat_01!C79</f>
        <v>15.041</v>
      </c>
      <c r="E34" s="99">
        <f>Dat_01!D79</f>
        <v>11.055999999999999</v>
      </c>
      <c r="F34" s="99">
        <f>Dat_01!H79</f>
        <v>11.597263157900001</v>
      </c>
      <c r="G34" s="99">
        <f>Dat_01!G79</f>
        <v>20.518210526299999</v>
      </c>
      <c r="H34" s="99">
        <f>Dat_01!E79</f>
        <v>17.259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29/10/2024</v>
      </c>
      <c r="C35" s="99">
        <f>Dat_01!B80</f>
        <v>19.413</v>
      </c>
      <c r="D35" s="99">
        <f>Dat_01!C80</f>
        <v>16.213999999999999</v>
      </c>
      <c r="E35" s="99">
        <f>Dat_01!D80</f>
        <v>13.013999999999999</v>
      </c>
      <c r="F35" s="99">
        <f>Dat_01!H80</f>
        <v>11.111842105299999</v>
      </c>
      <c r="G35" s="99">
        <f>Dat_01!G80</f>
        <v>20.203947368400001</v>
      </c>
      <c r="H35" s="99">
        <f>Dat_01!E80</f>
        <v>16.890999999999998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30/10/2024</v>
      </c>
      <c r="C36" s="99">
        <f>Dat_01!B81</f>
        <v>19.956</v>
      </c>
      <c r="D36" s="99">
        <f>Dat_01!C81</f>
        <v>16.638000000000002</v>
      </c>
      <c r="E36" s="99">
        <f>Dat_01!D81</f>
        <v>13.319000000000001</v>
      </c>
      <c r="F36" s="99">
        <f>Dat_01!H81</f>
        <v>10.9535789474</v>
      </c>
      <c r="G36" s="99">
        <f>Dat_01!G81</f>
        <v>19.759947368399999</v>
      </c>
      <c r="H36" s="99">
        <f>Dat_01!E81</f>
        <v>15.785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 t="str">
        <f>Dat_01!A82</f>
        <v>31/10/2024</v>
      </c>
      <c r="C37" s="99">
        <f>Dat_01!B82</f>
        <v>21.329000000000001</v>
      </c>
      <c r="D37" s="99">
        <f>Dat_01!C82</f>
        <v>17.303000000000001</v>
      </c>
      <c r="E37" s="99">
        <f>Dat_01!D82</f>
        <v>13.276999999999999</v>
      </c>
      <c r="F37" s="99">
        <f>Dat_01!H82</f>
        <v>11.332842105299999</v>
      </c>
      <c r="G37" s="99">
        <f>Dat_01!G82</f>
        <v>19.7485263158</v>
      </c>
      <c r="H37" s="99">
        <f>Dat_01!E82</f>
        <v>14.436</v>
      </c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 t="shared" ref="C38:H38" si="0">AVERAGE(C7:C37)</f>
        <v>22.435032258064513</v>
      </c>
      <c r="D38" s="101">
        <f t="shared" si="0"/>
        <v>18.246096774193553</v>
      </c>
      <c r="E38" s="101">
        <f t="shared" si="0"/>
        <v>14.057354838709678</v>
      </c>
      <c r="F38" s="101">
        <f t="shared" si="0"/>
        <v>13.006563667235483</v>
      </c>
      <c r="G38" s="101">
        <f t="shared" si="0"/>
        <v>22.446743633267744</v>
      </c>
      <c r="H38" s="101">
        <f t="shared" si="0"/>
        <v>19.66809677419355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20486.167309894001</v>
      </c>
    </row>
    <row r="43" spans="1:16" ht="11.25" customHeight="1">
      <c r="A43" s="103" t="s">
        <v>87</v>
      </c>
      <c r="B43" s="98">
        <v>42643</v>
      </c>
      <c r="C43" s="104">
        <f>Dat_01!B95</f>
        <v>18959.861198449998</v>
      </c>
    </row>
    <row r="44" spans="1:16" ht="11.25" customHeight="1">
      <c r="A44" s="103" t="s">
        <v>88</v>
      </c>
      <c r="B44" s="98">
        <v>42674</v>
      </c>
      <c r="C44" s="104">
        <f>Dat_01!B96</f>
        <v>18102.428654558</v>
      </c>
    </row>
    <row r="45" spans="1:16" ht="11.25" customHeight="1">
      <c r="A45" s="103" t="s">
        <v>89</v>
      </c>
      <c r="B45" s="98">
        <v>42704</v>
      </c>
      <c r="C45" s="104">
        <f>Dat_01!B97</f>
        <v>18199.926079624001</v>
      </c>
    </row>
    <row r="46" spans="1:16" ht="11.25" customHeight="1">
      <c r="A46" s="103" t="s">
        <v>90</v>
      </c>
      <c r="B46" s="98">
        <v>42735</v>
      </c>
      <c r="C46" s="104">
        <f>Dat_01!B98</f>
        <v>19138.984155294998</v>
      </c>
    </row>
    <row r="47" spans="1:16" ht="11.25" customHeight="1">
      <c r="A47" s="103" t="s">
        <v>91</v>
      </c>
      <c r="B47" s="98">
        <v>42766</v>
      </c>
      <c r="C47" s="104">
        <f>Dat_01!B99</f>
        <v>20783.747203071998</v>
      </c>
    </row>
    <row r="48" spans="1:16" ht="11.25" customHeight="1">
      <c r="A48" s="103" t="s">
        <v>92</v>
      </c>
      <c r="B48" s="98">
        <v>42794</v>
      </c>
      <c r="C48" s="104">
        <f>Dat_01!B100</f>
        <v>19306.806581596</v>
      </c>
    </row>
    <row r="49" spans="1:3" ht="11.25" customHeight="1">
      <c r="A49" s="103" t="s">
        <v>93</v>
      </c>
      <c r="B49" s="98">
        <v>42825</v>
      </c>
      <c r="C49" s="104">
        <f>Dat_01!B101</f>
        <v>19343.614833938998</v>
      </c>
    </row>
    <row r="50" spans="1:3" ht="11.25" customHeight="1">
      <c r="A50" s="103" t="s">
        <v>94</v>
      </c>
      <c r="B50" s="98">
        <v>42855</v>
      </c>
      <c r="C50" s="104">
        <f>Dat_01!B102</f>
        <v>17071.739878231001</v>
      </c>
    </row>
    <row r="51" spans="1:3" ht="11.25" customHeight="1">
      <c r="A51" s="103" t="s">
        <v>87</v>
      </c>
      <c r="B51" s="98">
        <v>42886</v>
      </c>
      <c r="C51" s="104">
        <f>Dat_01!B103</f>
        <v>17925.093686863001</v>
      </c>
    </row>
    <row r="52" spans="1:3" ht="11.25" customHeight="1">
      <c r="A52" s="103" t="s">
        <v>94</v>
      </c>
      <c r="B52" s="98">
        <v>42916</v>
      </c>
      <c r="C52" s="104">
        <f>Dat_01!B104</f>
        <v>18555.273481952001</v>
      </c>
    </row>
    <row r="53" spans="1:3" ht="11.25" customHeight="1">
      <c r="A53" s="103" t="s">
        <v>86</v>
      </c>
      <c r="B53" s="98">
        <v>42947</v>
      </c>
      <c r="C53" s="104">
        <f>Dat_01!B105</f>
        <v>21147.035178134</v>
      </c>
    </row>
    <row r="54" spans="1:3" ht="11.25" customHeight="1">
      <c r="A54" s="103" t="s">
        <v>86</v>
      </c>
      <c r="B54" s="98">
        <v>42978</v>
      </c>
      <c r="C54" s="104">
        <f>Dat_01!B106</f>
        <v>20144.493632336002</v>
      </c>
    </row>
    <row r="55" spans="1:3" ht="11.25" customHeight="1">
      <c r="A55" s="103" t="s">
        <v>87</v>
      </c>
      <c r="B55" s="98">
        <v>43008</v>
      </c>
      <c r="C55" s="104">
        <f>Dat_01!B107</f>
        <v>18259.250952975999</v>
      </c>
    </row>
    <row r="56" spans="1:3" ht="11.25" customHeight="1">
      <c r="A56" s="103" t="s">
        <v>88</v>
      </c>
      <c r="B56" s="98">
        <v>43039</v>
      </c>
      <c r="C56" s="104">
        <f>Dat_01!B108</f>
        <v>18498.181528513</v>
      </c>
    </row>
    <row r="57" spans="1:3" ht="11.25" customHeight="1">
      <c r="A57" s="103" t="s">
        <v>89</v>
      </c>
      <c r="B57" s="98">
        <v>43069</v>
      </c>
      <c r="C57" s="104">
        <f>Dat_01!B109</f>
        <v>18858.458152863001</v>
      </c>
    </row>
    <row r="58" spans="1:3" ht="11.25" customHeight="1">
      <c r="A58" s="103" t="s">
        <v>90</v>
      </c>
      <c r="B58" s="98">
        <v>43100</v>
      </c>
      <c r="C58" s="104">
        <f>Dat_01!B110</f>
        <v>19992.363477161001</v>
      </c>
    </row>
    <row r="59" spans="1:3" ht="11.25" customHeight="1">
      <c r="A59" s="103" t="s">
        <v>91</v>
      </c>
      <c r="B59" s="98">
        <v>43131</v>
      </c>
      <c r="C59" s="104">
        <f>Dat_01!B111</f>
        <v>20969.938243843</v>
      </c>
    </row>
    <row r="60" spans="1:3" ht="11.25" customHeight="1">
      <c r="A60" s="103" t="s">
        <v>92</v>
      </c>
      <c r="B60" s="98">
        <v>43159</v>
      </c>
      <c r="C60" s="104">
        <f>Dat_01!B112</f>
        <v>19059.644617872</v>
      </c>
    </row>
    <row r="61" spans="1:3" ht="11.25" customHeight="1">
      <c r="A61" s="103" t="s">
        <v>93</v>
      </c>
      <c r="B61" s="98">
        <v>43190</v>
      </c>
      <c r="C61" s="104">
        <f>Dat_01!B113</f>
        <v>19365.496333350002</v>
      </c>
    </row>
    <row r="62" spans="1:3" ht="11.25" customHeight="1">
      <c r="A62" s="103" t="s">
        <v>94</v>
      </c>
      <c r="B62" s="98">
        <v>43220</v>
      </c>
      <c r="C62" s="104">
        <f>Dat_01!B114</f>
        <v>18001.263304657001</v>
      </c>
    </row>
    <row r="63" spans="1:3" ht="11.25" customHeight="1">
      <c r="A63" s="103" t="s">
        <v>87</v>
      </c>
      <c r="B63" s="98">
        <v>43251</v>
      </c>
      <c r="C63" s="104">
        <f>Dat_01!B115</f>
        <v>18168.22538435</v>
      </c>
    </row>
    <row r="64" spans="1:3" ht="11.25" customHeight="1">
      <c r="A64" s="103" t="s">
        <v>94</v>
      </c>
      <c r="B64" s="98">
        <v>43281</v>
      </c>
      <c r="C64" s="104">
        <f>Dat_01!B116</f>
        <v>18226.510497849999</v>
      </c>
    </row>
    <row r="65" spans="1:4" ht="11.25" customHeight="1">
      <c r="A65" s="103" t="s">
        <v>86</v>
      </c>
      <c r="B65" s="98">
        <v>43312</v>
      </c>
      <c r="C65" s="104">
        <f>Dat_01!B117</f>
        <v>21133.153917344</v>
      </c>
    </row>
    <row r="66" spans="1:4" ht="11.25" customHeight="1">
      <c r="A66" s="103" t="s">
        <v>86</v>
      </c>
      <c r="B66" s="105">
        <v>43343</v>
      </c>
      <c r="C66" s="106">
        <f>Dat_01!B118</f>
        <v>20736.038399156001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01/10/2024</v>
      </c>
      <c r="C70" s="104">
        <f>Dat_01!B129</f>
        <v>31413.181</v>
      </c>
      <c r="D70" s="104">
        <f>Dat_01!D129</f>
        <v>634.55743199999995</v>
      </c>
    </row>
    <row r="71" spans="1:4" ht="11.25" customHeight="1">
      <c r="A71" s="92">
        <v>2</v>
      </c>
      <c r="B71" s="98" t="str">
        <f>Dat_01!A130</f>
        <v>02/10/2024</v>
      </c>
      <c r="C71" s="104">
        <f>Dat_01!B130</f>
        <v>31827.203704</v>
      </c>
      <c r="D71" s="104">
        <f>Dat_01!D130</f>
        <v>653.69230762400002</v>
      </c>
    </row>
    <row r="72" spans="1:4" ht="11.25" customHeight="1">
      <c r="A72" s="92">
        <v>3</v>
      </c>
      <c r="B72" s="98" t="str">
        <f>Dat_01!A131</f>
        <v>03/10/2024</v>
      </c>
      <c r="C72" s="104">
        <f>Dat_01!B131</f>
        <v>31771.925512000002</v>
      </c>
      <c r="D72" s="104">
        <f>Dat_01!D131</f>
        <v>644.59272457600002</v>
      </c>
    </row>
    <row r="73" spans="1:4" ht="11.25" customHeight="1">
      <c r="A73" s="92">
        <v>4</v>
      </c>
      <c r="B73" s="98" t="str">
        <f>Dat_01!A132</f>
        <v>04/10/2024</v>
      </c>
      <c r="C73" s="104">
        <f>Dat_01!B132</f>
        <v>29932.789000000001</v>
      </c>
      <c r="D73" s="104">
        <f>Dat_01!D132</f>
        <v>627.12433135200001</v>
      </c>
    </row>
    <row r="74" spans="1:4" ht="11.25" customHeight="1">
      <c r="A74" s="92">
        <v>5</v>
      </c>
      <c r="B74" s="98" t="str">
        <f>Dat_01!A133</f>
        <v>05/10/2024</v>
      </c>
      <c r="C74" s="104">
        <f>Dat_01!B133</f>
        <v>27024.318520000001</v>
      </c>
      <c r="D74" s="104">
        <f>Dat_01!D133</f>
        <v>558.94109349600001</v>
      </c>
    </row>
    <row r="75" spans="1:4" ht="11.25" customHeight="1">
      <c r="A75" s="92">
        <v>6</v>
      </c>
      <c r="B75" s="98" t="str">
        <f>Dat_01!A134</f>
        <v>06/10/2024</v>
      </c>
      <c r="C75" s="104">
        <f>Dat_01!B134</f>
        <v>26905.535904</v>
      </c>
      <c r="D75" s="104">
        <f>Dat_01!D134</f>
        <v>530.90346458399995</v>
      </c>
    </row>
    <row r="76" spans="1:4" ht="11.25" customHeight="1">
      <c r="A76" s="92">
        <v>7</v>
      </c>
      <c r="B76" s="98" t="str">
        <f>Dat_01!A135</f>
        <v>07/10/2024</v>
      </c>
      <c r="C76" s="104">
        <f>Dat_01!B135</f>
        <v>31837.571</v>
      </c>
      <c r="D76" s="104">
        <f>Dat_01!D135</f>
        <v>640.24249771999996</v>
      </c>
    </row>
    <row r="77" spans="1:4" ht="11.25" customHeight="1">
      <c r="A77" s="92">
        <v>8</v>
      </c>
      <c r="B77" s="98" t="str">
        <f>Dat_01!A136</f>
        <v>08/10/2024</v>
      </c>
      <c r="C77" s="104">
        <f>Dat_01!B136</f>
        <v>31667.637999999999</v>
      </c>
      <c r="D77" s="104">
        <f>Dat_01!D136</f>
        <v>640.25786200000005</v>
      </c>
    </row>
    <row r="78" spans="1:4" ht="11.25" customHeight="1">
      <c r="A78" s="92">
        <v>9</v>
      </c>
      <c r="B78" s="98" t="str">
        <f>Dat_01!A137</f>
        <v>09/10/2024</v>
      </c>
      <c r="C78" s="104">
        <f>Dat_01!B137</f>
        <v>31528.925999999999</v>
      </c>
      <c r="D78" s="104">
        <f>Dat_01!D137</f>
        <v>638.98195990399995</v>
      </c>
    </row>
    <row r="79" spans="1:4" ht="11.25" customHeight="1">
      <c r="A79" s="92">
        <v>10</v>
      </c>
      <c r="B79" s="98" t="str">
        <f>Dat_01!A138</f>
        <v>10/10/2024</v>
      </c>
      <c r="C79" s="104">
        <f>Dat_01!B138</f>
        <v>30573.197</v>
      </c>
      <c r="D79" s="104">
        <f>Dat_01!D138</f>
        <v>625.34278216799999</v>
      </c>
    </row>
    <row r="80" spans="1:4" ht="11.25" customHeight="1">
      <c r="A80" s="92">
        <v>11</v>
      </c>
      <c r="B80" s="98" t="str">
        <f>Dat_01!A139</f>
        <v>11/10/2024</v>
      </c>
      <c r="C80" s="104">
        <f>Dat_01!B139</f>
        <v>30029.623</v>
      </c>
      <c r="D80" s="104">
        <f>Dat_01!D139</f>
        <v>616.03848863200005</v>
      </c>
    </row>
    <row r="81" spans="1:4" ht="11.25" customHeight="1">
      <c r="A81" s="92">
        <v>12</v>
      </c>
      <c r="B81" s="98" t="str">
        <f>Dat_01!A140</f>
        <v>12/10/2024</v>
      </c>
      <c r="C81" s="104">
        <f>Dat_01!B140</f>
        <v>25585.418000000001</v>
      </c>
      <c r="D81" s="104">
        <f>Dat_01!D140</f>
        <v>543.93493419200001</v>
      </c>
    </row>
    <row r="82" spans="1:4" ht="11.25" customHeight="1">
      <c r="A82" s="92">
        <v>13</v>
      </c>
      <c r="B82" s="98" t="str">
        <f>Dat_01!A141</f>
        <v>13/10/2024</v>
      </c>
      <c r="C82" s="104">
        <f>Dat_01!B141</f>
        <v>25957.469504000001</v>
      </c>
      <c r="D82" s="104">
        <f>Dat_01!D141</f>
        <v>505.59176344000002</v>
      </c>
    </row>
    <row r="83" spans="1:4" ht="11.25" customHeight="1">
      <c r="A83" s="92">
        <v>14</v>
      </c>
      <c r="B83" s="98" t="str">
        <f>Dat_01!A142</f>
        <v>14/10/2024</v>
      </c>
      <c r="C83" s="104">
        <f>Dat_01!B142</f>
        <v>31015.427</v>
      </c>
      <c r="D83" s="104">
        <f>Dat_01!D142</f>
        <v>618.94905263199996</v>
      </c>
    </row>
    <row r="84" spans="1:4" ht="11.25" customHeight="1">
      <c r="A84" s="92">
        <v>15</v>
      </c>
      <c r="B84" s="98" t="str">
        <f>Dat_01!A143</f>
        <v>15/10/2024</v>
      </c>
      <c r="C84" s="104">
        <f>Dat_01!B143</f>
        <v>31488.912</v>
      </c>
      <c r="D84" s="104">
        <f>Dat_01!D143</f>
        <v>644.998066784</v>
      </c>
    </row>
    <row r="85" spans="1:4" ht="11.25" customHeight="1">
      <c r="A85" s="92">
        <v>16</v>
      </c>
      <c r="B85" s="98" t="str">
        <f>Dat_01!A144</f>
        <v>16/10/2024</v>
      </c>
      <c r="C85" s="104">
        <f>Dat_01!B144</f>
        <v>31633.885999999999</v>
      </c>
      <c r="D85" s="104">
        <f>Dat_01!D144</f>
        <v>647.58890498400001</v>
      </c>
    </row>
    <row r="86" spans="1:4" ht="11.25" customHeight="1">
      <c r="A86" s="92">
        <v>17</v>
      </c>
      <c r="B86" s="98" t="str">
        <f>Dat_01!A145</f>
        <v>17/10/2024</v>
      </c>
      <c r="C86" s="104">
        <f>Dat_01!B145</f>
        <v>31662.298999999999</v>
      </c>
      <c r="D86" s="104">
        <f>Dat_01!D145</f>
        <v>641.61401343199998</v>
      </c>
    </row>
    <row r="87" spans="1:4" ht="11.25" customHeight="1">
      <c r="A87" s="92">
        <v>18</v>
      </c>
      <c r="B87" s="98" t="str">
        <f>Dat_01!A146</f>
        <v>18/10/2024</v>
      </c>
      <c r="C87" s="104">
        <f>Dat_01!B146</f>
        <v>29963.846000000001</v>
      </c>
      <c r="D87" s="104">
        <f>Dat_01!D146</f>
        <v>625.31641048799997</v>
      </c>
    </row>
    <row r="88" spans="1:4" ht="11.25" customHeight="1">
      <c r="A88" s="92">
        <v>19</v>
      </c>
      <c r="B88" s="98" t="str">
        <f>Dat_01!A147</f>
        <v>19/10/2024</v>
      </c>
      <c r="C88" s="104">
        <f>Dat_01!B147</f>
        <v>26392.741999999998</v>
      </c>
      <c r="D88" s="104">
        <f>Dat_01!D147</f>
        <v>546.54648750399997</v>
      </c>
    </row>
    <row r="89" spans="1:4" ht="11.25" customHeight="1">
      <c r="A89" s="92">
        <v>20</v>
      </c>
      <c r="B89" s="98" t="str">
        <f>Dat_01!A148</f>
        <v>20/10/2024</v>
      </c>
      <c r="C89" s="104">
        <f>Dat_01!B148</f>
        <v>26422.332999999999</v>
      </c>
      <c r="D89" s="104">
        <f>Dat_01!D148</f>
        <v>511.81353979199997</v>
      </c>
    </row>
    <row r="90" spans="1:4" ht="11.25" customHeight="1">
      <c r="A90" s="92">
        <v>21</v>
      </c>
      <c r="B90" s="98" t="str">
        <f>Dat_01!A149</f>
        <v>21/10/2024</v>
      </c>
      <c r="C90" s="104">
        <f>Dat_01!B149</f>
        <v>30921.010999999999</v>
      </c>
      <c r="D90" s="104">
        <f>Dat_01!D149</f>
        <v>604.61414527199997</v>
      </c>
    </row>
    <row r="91" spans="1:4" ht="11.25" customHeight="1">
      <c r="A91" s="92">
        <v>22</v>
      </c>
      <c r="B91" s="98" t="str">
        <f>Dat_01!A150</f>
        <v>22/10/2024</v>
      </c>
      <c r="C91" s="104">
        <f>Dat_01!B150</f>
        <v>31130.055</v>
      </c>
      <c r="D91" s="104">
        <f>Dat_01!D150</f>
        <v>629.51002300799996</v>
      </c>
    </row>
    <row r="92" spans="1:4" ht="11.25" customHeight="1">
      <c r="A92" s="92">
        <v>23</v>
      </c>
      <c r="B92" s="98" t="str">
        <f>Dat_01!A151</f>
        <v>23/10/2024</v>
      </c>
      <c r="C92" s="104">
        <f>Dat_01!B151</f>
        <v>30965.296999999999</v>
      </c>
      <c r="D92" s="104">
        <f>Dat_01!D151</f>
        <v>627.38010102400006</v>
      </c>
    </row>
    <row r="93" spans="1:4" ht="11.25" customHeight="1">
      <c r="A93" s="92">
        <v>24</v>
      </c>
      <c r="B93" s="98" t="str">
        <f>Dat_01!A152</f>
        <v>24/10/2024</v>
      </c>
      <c r="C93" s="104">
        <f>Dat_01!B152</f>
        <v>31235.748503999999</v>
      </c>
      <c r="D93" s="104">
        <f>Dat_01!D152</f>
        <v>628.08782580800005</v>
      </c>
    </row>
    <row r="94" spans="1:4" ht="11.25" customHeight="1">
      <c r="A94" s="92">
        <v>25</v>
      </c>
      <c r="B94" s="98" t="str">
        <f>Dat_01!A153</f>
        <v>25/10/2024</v>
      </c>
      <c r="C94" s="104">
        <f>Dat_01!B153</f>
        <v>30061.719000000001</v>
      </c>
      <c r="D94" s="104">
        <f>Dat_01!D153</f>
        <v>633.14964152799996</v>
      </c>
    </row>
    <row r="95" spans="1:4" ht="11.25" customHeight="1">
      <c r="A95" s="92">
        <v>26</v>
      </c>
      <c r="B95" s="98" t="str">
        <f>Dat_01!A154</f>
        <v>26/10/2024</v>
      </c>
      <c r="C95" s="104">
        <f>Dat_01!B154</f>
        <v>26833.666432000002</v>
      </c>
      <c r="D95" s="104">
        <f>Dat_01!D154</f>
        <v>555.04862238400005</v>
      </c>
    </row>
    <row r="96" spans="1:4" ht="11.25" customHeight="1">
      <c r="A96" s="92">
        <v>27</v>
      </c>
      <c r="B96" s="98" t="str">
        <f>Dat_01!A155</f>
        <v>27/10/2024</v>
      </c>
      <c r="C96" s="104">
        <f>Dat_01!B155</f>
        <v>27035.347000000002</v>
      </c>
      <c r="D96" s="104">
        <f>Dat_01!D155</f>
        <v>548.87655365600006</v>
      </c>
    </row>
    <row r="97" spans="1:9" ht="11.25" customHeight="1">
      <c r="A97" s="92">
        <v>28</v>
      </c>
      <c r="B97" s="98" t="str">
        <f>Dat_01!A156</f>
        <v>28/10/2024</v>
      </c>
      <c r="C97" s="104">
        <f>Dat_01!B156</f>
        <v>32031.6816</v>
      </c>
      <c r="D97" s="104">
        <f>Dat_01!D156</f>
        <v>629.24714712000002</v>
      </c>
    </row>
    <row r="98" spans="1:9" ht="11.25" customHeight="1">
      <c r="A98" s="92">
        <v>29</v>
      </c>
      <c r="B98" s="98" t="str">
        <f>Dat_01!A157</f>
        <v>29/10/2024</v>
      </c>
      <c r="C98" s="104">
        <f>Dat_01!B157</f>
        <v>32057.491000000002</v>
      </c>
      <c r="D98" s="104">
        <f>Dat_01!D157</f>
        <v>653.68027231999997</v>
      </c>
    </row>
    <row r="99" spans="1:9" ht="11.25" customHeight="1">
      <c r="A99" s="92">
        <v>30</v>
      </c>
      <c r="B99" s="98" t="str">
        <f>Dat_01!A158</f>
        <v>30/10/2024</v>
      </c>
      <c r="C99" s="104">
        <f>Dat_01!B158</f>
        <v>31366.705504000001</v>
      </c>
      <c r="D99" s="104">
        <f>Dat_01!D158</f>
        <v>640.38833325600001</v>
      </c>
    </row>
    <row r="100" spans="1:9" ht="11.25" customHeight="1">
      <c r="A100" s="92">
        <v>31</v>
      </c>
      <c r="B100" s="98" t="str">
        <f>Dat_01!A159</f>
        <v>31/10/2024</v>
      </c>
      <c r="C100" s="104">
        <f>Dat_01!B159</f>
        <v>29449.871512000002</v>
      </c>
      <c r="D100" s="104">
        <f>Dat_01!D159</f>
        <v>620.54670194400001</v>
      </c>
    </row>
    <row r="101" spans="1:9" ht="11.25" customHeight="1">
      <c r="A101" s="92"/>
      <c r="B101" s="100" t="s">
        <v>96</v>
      </c>
      <c r="C101" s="107">
        <f>MAX(C70:C100)</f>
        <v>32057.491000000002</v>
      </c>
      <c r="D101" s="107">
        <f>MAX(D70:D100)</f>
        <v>653.69230762400002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2023</v>
      </c>
      <c r="C107" s="110">
        <f>Dat_01!D173</f>
        <v>37278</v>
      </c>
      <c r="D107" s="110">
        <f>Dat_01!B173</f>
        <v>39101</v>
      </c>
      <c r="E107" s="110"/>
      <c r="F107" s="111" t="str">
        <f>Dat_01!D185</f>
        <v>19 julio (14:27 h)</v>
      </c>
      <c r="G107" s="111" t="str">
        <f>Dat_01!E185</f>
        <v>24 enero (20:43 h)</v>
      </c>
    </row>
    <row r="108" spans="1:9" ht="11.25" customHeight="1">
      <c r="B108" s="109">
        <f>Dat_01!A186</f>
        <v>2024</v>
      </c>
      <c r="C108" s="110">
        <f>Dat_01!D174</f>
        <v>36184</v>
      </c>
      <c r="D108" s="110">
        <f>Dat_01!B174</f>
        <v>38272</v>
      </c>
      <c r="E108" s="110"/>
      <c r="F108" s="111" t="str">
        <f>Dat_01!D186</f>
        <v>30 julio (14:41 h)</v>
      </c>
      <c r="G108" s="111" t="str">
        <f>Dat_01!E186</f>
        <v>9 enero (20:56 h)</v>
      </c>
    </row>
    <row r="109" spans="1:9" ht="11.25" customHeight="1">
      <c r="B109" s="112" t="str">
        <f>Dat_01!A187</f>
        <v>oct-24</v>
      </c>
      <c r="C109" s="113">
        <f>Dat_01!B166</f>
        <v>32611</v>
      </c>
      <c r="D109" s="113"/>
      <c r="E109" s="113"/>
      <c r="F109" s="114" t="str">
        <f>Dat_01!D187</f>
        <v/>
      </c>
      <c r="G109" s="114" t="str">
        <f>Dat_01!E187</f>
        <v>29 octubre (20:29 h)</v>
      </c>
      <c r="H109" s="128">
        <f>Dat_01!D166</f>
        <v>32338</v>
      </c>
      <c r="I109" s="130">
        <f>(C109/H109-1)*100</f>
        <v>0.84420805244604935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O</v>
      </c>
      <c r="B113" s="98" t="str">
        <f>Dat_01!A33</f>
        <v>Octubre 2023</v>
      </c>
      <c r="C113" s="99">
        <f>Dat_01!C33*100</f>
        <v>2.1859999999999999</v>
      </c>
      <c r="D113" s="99">
        <f>Dat_01!D33*100</f>
        <v>0.252</v>
      </c>
      <c r="E113" s="99">
        <f>Dat_01!E33*100</f>
        <v>0.88200000000000001</v>
      </c>
      <c r="F113" s="99">
        <f>Dat_01!F33*100</f>
        <v>1.052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N</v>
      </c>
      <c r="B114" s="98" t="str">
        <f>Dat_01!A34</f>
        <v>Noviembre 2023</v>
      </c>
      <c r="C114" s="99">
        <f>Dat_01!C34*100</f>
        <v>3.6179999999999999</v>
      </c>
      <c r="D114" s="99">
        <f>Dat_01!D34*100</f>
        <v>0.151</v>
      </c>
      <c r="E114" s="99">
        <f>Dat_01!E34*100</f>
        <v>0.11900000000000001</v>
      </c>
      <c r="F114" s="99">
        <f>Dat_01!F34*100</f>
        <v>3.3480000000000003</v>
      </c>
    </row>
    <row r="115" spans="1:6" ht="11.25" customHeight="1">
      <c r="A115" s="103" t="str">
        <f t="shared" si="1"/>
        <v>D</v>
      </c>
      <c r="B115" s="98" t="str">
        <f>Dat_01!A35</f>
        <v>Diciembre 2023</v>
      </c>
      <c r="C115" s="99">
        <f>Dat_01!C35*100</f>
        <v>4.4589999999999996</v>
      </c>
      <c r="D115" s="99">
        <f>Dat_01!D35*100</f>
        <v>-0.74</v>
      </c>
      <c r="E115" s="99">
        <f>Dat_01!E35*100</f>
        <v>1.1079999999999999</v>
      </c>
      <c r="F115" s="99">
        <f>Dat_01!F35*100</f>
        <v>4.0910000000000002</v>
      </c>
    </row>
    <row r="116" spans="1:6" ht="11.25" customHeight="1">
      <c r="A116" s="103" t="str">
        <f t="shared" si="1"/>
        <v>E</v>
      </c>
      <c r="B116" s="98" t="str">
        <f>Dat_01!A36</f>
        <v>Enero 2024</v>
      </c>
      <c r="C116" s="99">
        <f>Dat_01!C36*100</f>
        <v>0.89599999999999991</v>
      </c>
      <c r="D116" s="99">
        <f>Dat_01!D36*100</f>
        <v>1.4390000000000001</v>
      </c>
      <c r="E116" s="99">
        <f>Dat_01!E36*100</f>
        <v>-1.5820000000000001</v>
      </c>
      <c r="F116" s="99">
        <f>Dat_01!F36*100</f>
        <v>1.0389999999999999</v>
      </c>
    </row>
    <row r="117" spans="1:6" ht="11.25" customHeight="1">
      <c r="A117" s="103" t="str">
        <f t="shared" si="1"/>
        <v>F</v>
      </c>
      <c r="B117" s="98" t="str">
        <f>Dat_01!A37</f>
        <v>Febrero 2024</v>
      </c>
      <c r="C117" s="99">
        <f>Dat_01!C37*100</f>
        <v>-1.28</v>
      </c>
      <c r="D117" s="99">
        <f>Dat_01!D37*100</f>
        <v>0.216</v>
      </c>
      <c r="E117" s="99">
        <f>Dat_01!E37*100</f>
        <v>-2.7789999999999999</v>
      </c>
      <c r="F117" s="99">
        <f>Dat_01!F37*100</f>
        <v>1.2829999999999999</v>
      </c>
    </row>
    <row r="118" spans="1:6" ht="11.25" customHeight="1">
      <c r="A118" s="103" t="str">
        <f t="shared" si="1"/>
        <v>M</v>
      </c>
      <c r="B118" s="98" t="str">
        <f>Dat_01!A38</f>
        <v>Marzo 2024</v>
      </c>
      <c r="C118" s="99">
        <f>Dat_01!C38*100</f>
        <v>0.11299999999999999</v>
      </c>
      <c r="D118" s="99">
        <f>Dat_01!D38*100</f>
        <v>-2.9220000000000002</v>
      </c>
      <c r="E118" s="99">
        <f>Dat_01!E38*100</f>
        <v>0.60099999999999998</v>
      </c>
      <c r="F118" s="99">
        <f>Dat_01!F38*100</f>
        <v>2.4340000000000002</v>
      </c>
    </row>
    <row r="119" spans="1:6" ht="11.25" customHeight="1">
      <c r="A119" s="103" t="str">
        <f t="shared" si="1"/>
        <v>A</v>
      </c>
      <c r="B119" s="98" t="str">
        <f>Dat_01!A39</f>
        <v>Abril 2024</v>
      </c>
      <c r="C119" s="99">
        <f>Dat_01!C39*100</f>
        <v>5.4450000000000003</v>
      </c>
      <c r="D119" s="99">
        <f>Dat_01!D39*100</f>
        <v>3.2399999999999998</v>
      </c>
      <c r="E119" s="99">
        <f>Dat_01!E39*100</f>
        <v>0.17799999999999999</v>
      </c>
      <c r="F119" s="99">
        <f>Dat_01!F39*100</f>
        <v>2.0270000000000001</v>
      </c>
    </row>
    <row r="120" spans="1:6" ht="11.25" customHeight="1">
      <c r="A120" s="103" t="str">
        <f t="shared" si="1"/>
        <v>M</v>
      </c>
      <c r="B120" s="98" t="str">
        <f>Dat_01!A40</f>
        <v>Mayo 2024</v>
      </c>
      <c r="C120" s="99">
        <f>Dat_01!C40*100</f>
        <v>1.3559999999999999</v>
      </c>
      <c r="D120" s="99">
        <f>Dat_01!D40*100</f>
        <v>0.22999999999999998</v>
      </c>
      <c r="E120" s="99">
        <f>Dat_01!E40*100</f>
        <v>0.29599999999999999</v>
      </c>
      <c r="F120" s="99">
        <f>Dat_01!F40*100</f>
        <v>0.83</v>
      </c>
    </row>
    <row r="121" spans="1:6" ht="11.25" customHeight="1">
      <c r="A121" s="103" t="str">
        <f t="shared" si="1"/>
        <v>J</v>
      </c>
      <c r="B121" s="98" t="str">
        <f>Dat_01!A41</f>
        <v>Junio 2024</v>
      </c>
      <c r="C121" s="99">
        <f>Dat_01!C41*100</f>
        <v>-1.772</v>
      </c>
      <c r="D121" s="99">
        <f>Dat_01!D41*100</f>
        <v>-1.1830000000000001</v>
      </c>
      <c r="E121" s="99">
        <f>Dat_01!E41*100</f>
        <v>-1.4569999999999999</v>
      </c>
      <c r="F121" s="99">
        <f>Dat_01!F41*100</f>
        <v>0.86799999999999999</v>
      </c>
    </row>
    <row r="122" spans="1:6" ht="11.25" customHeight="1">
      <c r="A122" s="103" t="str">
        <f t="shared" si="1"/>
        <v>J</v>
      </c>
      <c r="B122" s="98" t="str">
        <f>Dat_01!A42</f>
        <v>Julio 2024</v>
      </c>
      <c r="C122" s="99">
        <f>Dat_01!C42*100</f>
        <v>-6.6000000000000003E-2</v>
      </c>
      <c r="D122" s="99">
        <f>Dat_01!D42*100</f>
        <v>1.2609999999999999</v>
      </c>
      <c r="E122" s="99">
        <f>Dat_01!E42*100</f>
        <v>-0.14100000000000001</v>
      </c>
      <c r="F122" s="99">
        <f>Dat_01!F42*100</f>
        <v>-1.1860000000000002</v>
      </c>
    </row>
    <row r="123" spans="1:6" ht="11.25" customHeight="1">
      <c r="A123" s="103" t="str">
        <f t="shared" si="1"/>
        <v>A</v>
      </c>
      <c r="B123" s="98" t="str">
        <f>Dat_01!A43</f>
        <v>Agosto 2024</v>
      </c>
      <c r="C123" s="99">
        <f>Dat_01!C43*100</f>
        <v>2.9369999999999998</v>
      </c>
      <c r="D123" s="99">
        <f>Dat_01!D43*100</f>
        <v>-0.29499999999999998</v>
      </c>
      <c r="E123" s="99">
        <f>Dat_01!E43*100</f>
        <v>-0.32100000000000001</v>
      </c>
      <c r="F123" s="99">
        <f>Dat_01!F43*100</f>
        <v>3.5529999999999999</v>
      </c>
    </row>
    <row r="124" spans="1:6" ht="11.25" customHeight="1">
      <c r="A124" s="103" t="str">
        <f t="shared" si="1"/>
        <v>S</v>
      </c>
      <c r="B124" s="98" t="str">
        <f>Dat_01!A44</f>
        <v>Septiembre 2024</v>
      </c>
      <c r="C124" s="99">
        <f>Dat_01!C44*100</f>
        <v>1.044</v>
      </c>
      <c r="D124" s="99">
        <f>Dat_01!D44*100</f>
        <v>-0.38700000000000001</v>
      </c>
      <c r="E124" s="99">
        <f>Dat_01!E44*100</f>
        <v>-1.502</v>
      </c>
      <c r="F124" s="99">
        <f>Dat_01!F44*100</f>
        <v>2.9329999999999998</v>
      </c>
    </row>
    <row r="125" spans="1:6" ht="11.25" customHeight="1">
      <c r="A125" s="103" t="str">
        <f t="shared" si="1"/>
        <v>O</v>
      </c>
      <c r="B125" s="105" t="str">
        <f>Dat_01!A45</f>
        <v>Octubre 2024</v>
      </c>
      <c r="C125" s="116">
        <f>Dat_01!C45*100</f>
        <v>1.9970000000000001</v>
      </c>
      <c r="D125" s="116">
        <f>Dat_01!D45*100</f>
        <v>1.7680000000000002</v>
      </c>
      <c r="E125" s="116">
        <f>Dat_01!E45*100</f>
        <v>-2.0209999999999999</v>
      </c>
      <c r="F125" s="116">
        <f>Dat_01!F45*100</f>
        <v>2.25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zoomScale="90" zoomScaleNormal="90" workbookViewId="0">
      <selection activeCell="D161" sqref="D161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6.140625" style="49" bestFit="1" customWidth="1"/>
    <col min="10" max="10" width="35.42578125" style="49" bestFit="1" customWidth="1"/>
    <col min="11" max="11" width="35.5703125" style="49" bestFit="1" customWidth="1"/>
    <col min="12" max="12" width="30.5703125" style="49" bestFit="1" customWidth="1"/>
    <col min="13" max="13" width="31.28515625" style="49" bestFit="1" customWidth="1"/>
    <col min="14" max="14" width="40.28515625" style="49" bestFit="1" customWidth="1"/>
    <col min="15" max="15" width="30.42578125" style="49" bestFit="1" customWidth="1"/>
    <col min="16" max="16" width="25.5703125" style="49" bestFit="1" customWidth="1"/>
    <col min="17" max="17" width="26.42578125" style="49" bestFit="1" customWidth="1"/>
    <col min="18" max="18" width="40.425781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42578125" style="49" bestFit="1" customWidth="1"/>
    <col min="26" max="26" width="40.42578125" style="49" bestFit="1" customWidth="1"/>
    <col min="27" max="27" width="30.42578125" style="49" bestFit="1" customWidth="1"/>
    <col min="28" max="28" width="25.5703125" style="49" bestFit="1" customWidth="1"/>
    <col min="29" max="29" width="26.42578125" style="49" bestFit="1" customWidth="1"/>
    <col min="30" max="30" width="40.425781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42578125" style="49" bestFit="1" customWidth="1"/>
    <col min="38" max="38" width="40.42578125" style="49" bestFit="1" customWidth="1"/>
    <col min="39" max="39" width="30.42578125" style="49" bestFit="1" customWidth="1"/>
    <col min="40" max="40" width="25.5703125" style="49" bestFit="1" customWidth="1"/>
    <col min="41" max="41" width="26.42578125" style="49" bestFit="1" customWidth="1"/>
    <col min="42" max="42" width="40.425781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42578125" style="49" bestFit="1" customWidth="1"/>
    <col min="50" max="50" width="40.42578125" style="49" bestFit="1" customWidth="1"/>
    <col min="51" max="51" width="30.42578125" style="49" bestFit="1" customWidth="1"/>
    <col min="52" max="52" width="25.5703125" style="49" bestFit="1" customWidth="1"/>
    <col min="53" max="53" width="26.42578125" style="49" bestFit="1" customWidth="1"/>
    <col min="54" max="54" width="40.425781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42578125" style="49" bestFit="1" customWidth="1"/>
    <col min="62" max="62" width="40.42578125" style="49" bestFit="1" customWidth="1"/>
    <col min="63" max="63" width="30.42578125" style="49" bestFit="1" customWidth="1"/>
    <col min="64" max="64" width="25.5703125" style="49" bestFit="1" customWidth="1"/>
    <col min="65" max="65" width="26.42578125" style="49" bestFit="1" customWidth="1"/>
    <col min="66" max="66" width="40.425781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42578125" style="49" bestFit="1" customWidth="1"/>
    <col min="74" max="74" width="40.425781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166</v>
      </c>
      <c r="B2" s="53" t="s">
        <v>167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octubre</v>
      </c>
    </row>
    <row r="4" spans="1:10">
      <c r="A4" s="51" t="s">
        <v>52</v>
      </c>
      <c r="B4" s="139" t="s">
        <v>166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2849856.7594030001</v>
      </c>
      <c r="C8" s="85">
        <v>1440792.993583</v>
      </c>
      <c r="D8" s="131">
        <v>0.97797794140000005</v>
      </c>
      <c r="E8" s="85">
        <v>29243601.156996999</v>
      </c>
      <c r="F8" s="85">
        <v>17882856.778136998</v>
      </c>
      <c r="G8" s="131">
        <v>0.63528688509999998</v>
      </c>
      <c r="H8" s="85">
        <v>36697268.561006002</v>
      </c>
      <c r="I8" s="85">
        <v>21944718.362872999</v>
      </c>
      <c r="J8" s="131">
        <v>0.67225971890000003</v>
      </c>
    </row>
    <row r="9" spans="1:10">
      <c r="A9" s="53" t="s">
        <v>32</v>
      </c>
      <c r="B9" s="85">
        <v>341078.39222099999</v>
      </c>
      <c r="C9" s="85">
        <v>495275.55392999999</v>
      </c>
      <c r="D9" s="131">
        <v>-0.3113361047</v>
      </c>
      <c r="E9" s="85">
        <v>4829329.9154859995</v>
      </c>
      <c r="F9" s="85">
        <v>4308777.4203199996</v>
      </c>
      <c r="G9" s="131">
        <v>0.1208121108</v>
      </c>
      <c r="H9" s="85">
        <v>5725142.1459959997</v>
      </c>
      <c r="I9" s="85">
        <v>5155800.3464000002</v>
      </c>
      <c r="J9" s="131">
        <v>0.1104274334</v>
      </c>
    </row>
    <row r="10" spans="1:10">
      <c r="A10" s="53" t="s">
        <v>33</v>
      </c>
      <c r="B10" s="85">
        <v>4613877.2319999998</v>
      </c>
      <c r="C10" s="85">
        <v>3741507.1120000002</v>
      </c>
      <c r="D10" s="131">
        <v>0.23316008599999999</v>
      </c>
      <c r="E10" s="85">
        <v>44217817.392999999</v>
      </c>
      <c r="F10" s="85">
        <v>45524507.038999997</v>
      </c>
      <c r="G10" s="131">
        <v>-2.8702993900000001E-2</v>
      </c>
      <c r="H10" s="85">
        <v>52969650.344999999</v>
      </c>
      <c r="I10" s="85">
        <v>54867789.870999999</v>
      </c>
      <c r="J10" s="131">
        <v>-3.45947874E-2</v>
      </c>
    </row>
    <row r="11" spans="1:10">
      <c r="A11" s="53" t="s">
        <v>34</v>
      </c>
      <c r="B11" s="85">
        <v>304697.30699999997</v>
      </c>
      <c r="C11" s="85">
        <v>373481.09600000002</v>
      </c>
      <c r="D11" s="131">
        <v>-0.18416939900000001</v>
      </c>
      <c r="E11" s="85">
        <v>2321239.1970000002</v>
      </c>
      <c r="F11" s="85">
        <v>3373996.9780000001</v>
      </c>
      <c r="G11" s="131">
        <v>-0.31202096140000002</v>
      </c>
      <c r="H11" s="85">
        <v>2755228.15</v>
      </c>
      <c r="I11" s="85">
        <v>4388160.6009999998</v>
      </c>
      <c r="J11" s="131">
        <v>-0.37212230810000002</v>
      </c>
    </row>
    <row r="12" spans="1:10">
      <c r="A12" s="53" t="s">
        <v>35</v>
      </c>
      <c r="B12" s="85">
        <v>-1E-3</v>
      </c>
      <c r="C12" s="85">
        <v>-1E-3</v>
      </c>
      <c r="D12" s="131">
        <v>0</v>
      </c>
      <c r="E12" s="85">
        <v>-1E-3</v>
      </c>
      <c r="F12" s="85">
        <v>-2E-3</v>
      </c>
      <c r="G12" s="131">
        <v>-0.5</v>
      </c>
      <c r="H12" s="85">
        <v>-1E-3</v>
      </c>
      <c r="I12" s="85">
        <v>-2E-3</v>
      </c>
      <c r="J12" s="131">
        <v>-0.5</v>
      </c>
    </row>
    <row r="13" spans="1:10">
      <c r="A13" s="53" t="s">
        <v>36</v>
      </c>
      <c r="B13" s="85">
        <v>2219530.2779999999</v>
      </c>
      <c r="C13" s="85">
        <v>3454376.8369999998</v>
      </c>
      <c r="D13" s="131">
        <v>-0.35747303120000001</v>
      </c>
      <c r="E13" s="85">
        <v>20618586.353999998</v>
      </c>
      <c r="F13" s="85">
        <v>34330097.733000003</v>
      </c>
      <c r="G13" s="131">
        <v>-0.39940204909999999</v>
      </c>
      <c r="H13" s="85">
        <v>25571187.252</v>
      </c>
      <c r="I13" s="85">
        <v>42228018.947999999</v>
      </c>
      <c r="J13" s="131">
        <v>-0.3944497542</v>
      </c>
    </row>
    <row r="14" spans="1:10">
      <c r="A14" s="53" t="s">
        <v>37</v>
      </c>
      <c r="B14" s="85">
        <v>5576995.2249999996</v>
      </c>
      <c r="C14" s="85">
        <v>5748164.0870000003</v>
      </c>
      <c r="D14" s="131">
        <v>-2.9778005499999999E-2</v>
      </c>
      <c r="E14" s="85">
        <v>49491950.603</v>
      </c>
      <c r="F14" s="85">
        <v>48665344.909000002</v>
      </c>
      <c r="G14" s="131">
        <v>1.69855098E-2</v>
      </c>
      <c r="H14" s="85">
        <v>62167791.524999999</v>
      </c>
      <c r="I14" s="85">
        <v>60786295.789999999</v>
      </c>
      <c r="J14" s="131">
        <v>2.2727092000000001E-2</v>
      </c>
    </row>
    <row r="15" spans="1:10">
      <c r="A15" s="53" t="s">
        <v>38</v>
      </c>
      <c r="B15" s="85">
        <v>2710942.8569999998</v>
      </c>
      <c r="C15" s="85">
        <v>2581222.4049999998</v>
      </c>
      <c r="D15" s="131">
        <v>5.02554339E-2</v>
      </c>
      <c r="E15" s="85">
        <v>38884089.803000003</v>
      </c>
      <c r="F15" s="85">
        <v>32944527.962000001</v>
      </c>
      <c r="G15" s="131">
        <v>0.18028978430000001</v>
      </c>
      <c r="H15" s="85">
        <v>42687175.811999999</v>
      </c>
      <c r="I15" s="85">
        <v>35542473.630999997</v>
      </c>
      <c r="J15" s="131">
        <v>0.2010187095</v>
      </c>
    </row>
    <row r="16" spans="1:10">
      <c r="A16" s="53" t="s">
        <v>39</v>
      </c>
      <c r="B16" s="85">
        <v>153783.834</v>
      </c>
      <c r="C16" s="85">
        <v>226738.19899999999</v>
      </c>
      <c r="D16" s="131">
        <v>-0.32175595169999999</v>
      </c>
      <c r="E16" s="85">
        <v>3919592.31</v>
      </c>
      <c r="F16" s="85">
        <v>4492465.6380000003</v>
      </c>
      <c r="G16" s="131">
        <v>-0.12751868890000001</v>
      </c>
      <c r="H16" s="85">
        <v>4122936.398</v>
      </c>
      <c r="I16" s="85">
        <v>4657009.2390000001</v>
      </c>
      <c r="J16" s="131">
        <v>-0.1146815077</v>
      </c>
    </row>
    <row r="17" spans="1:74">
      <c r="A17" s="53" t="s">
        <v>40</v>
      </c>
      <c r="B17" s="85">
        <v>274773.26199999999</v>
      </c>
      <c r="C17" s="85">
        <v>262956.31199999998</v>
      </c>
      <c r="D17" s="131">
        <v>4.4938833800000001E-2</v>
      </c>
      <c r="E17" s="85">
        <v>3032073.6290000002</v>
      </c>
      <c r="F17" s="85">
        <v>3092166.9879999999</v>
      </c>
      <c r="G17" s="131">
        <v>-1.9434060100000001E-2</v>
      </c>
      <c r="H17" s="85">
        <v>3526344.2769999998</v>
      </c>
      <c r="I17" s="85">
        <v>3777447.3080000002</v>
      </c>
      <c r="J17" s="131">
        <v>-6.6474264399999997E-2</v>
      </c>
    </row>
    <row r="18" spans="1:74">
      <c r="A18" s="53" t="s">
        <v>41</v>
      </c>
      <c r="B18" s="85">
        <v>1218952.4920000001</v>
      </c>
      <c r="C18" s="85">
        <v>1267470.253</v>
      </c>
      <c r="D18" s="131">
        <v>-3.8279210799999998E-2</v>
      </c>
      <c r="E18" s="85">
        <v>13284821.211999999</v>
      </c>
      <c r="F18" s="85">
        <v>15123030.278000001</v>
      </c>
      <c r="G18" s="131">
        <v>-0.1215503131</v>
      </c>
      <c r="H18" s="85">
        <v>15452720.034</v>
      </c>
      <c r="I18" s="85">
        <v>17668604.256000001</v>
      </c>
      <c r="J18" s="131">
        <v>-0.12541365409999999</v>
      </c>
    </row>
    <row r="19" spans="1:74">
      <c r="A19" s="53" t="s">
        <v>43</v>
      </c>
      <c r="B19" s="85">
        <v>56188.989000000001</v>
      </c>
      <c r="C19" s="85">
        <v>65383.654000000002</v>
      </c>
      <c r="D19" s="131">
        <v>-0.1406263559</v>
      </c>
      <c r="E19" s="85">
        <v>520443.51899999997</v>
      </c>
      <c r="F19" s="85">
        <v>589995.75150000001</v>
      </c>
      <c r="G19" s="131">
        <v>-0.1178859887</v>
      </c>
      <c r="H19" s="85">
        <v>637934.92000000004</v>
      </c>
      <c r="I19" s="85">
        <v>709325.02249999996</v>
      </c>
      <c r="J19" s="131">
        <v>-0.10064512069999999</v>
      </c>
    </row>
    <row r="20" spans="1:74">
      <c r="A20" s="53" t="s">
        <v>42</v>
      </c>
      <c r="B20" s="85">
        <v>120818.261</v>
      </c>
      <c r="C20" s="85">
        <v>109192.247</v>
      </c>
      <c r="D20" s="131">
        <v>0.1064728891</v>
      </c>
      <c r="E20" s="85">
        <v>964537.61399999994</v>
      </c>
      <c r="F20" s="85">
        <v>990091.04249999998</v>
      </c>
      <c r="G20" s="131">
        <v>-2.5809170499999999E-2</v>
      </c>
      <c r="H20" s="85">
        <v>1159633.085</v>
      </c>
      <c r="I20" s="85">
        <v>1230870.0194999999</v>
      </c>
      <c r="J20" s="131">
        <v>-5.7875269799999997E-2</v>
      </c>
    </row>
    <row r="21" spans="1:74">
      <c r="A21" s="66" t="s">
        <v>72</v>
      </c>
      <c r="B21" s="86">
        <v>20441494.887623999</v>
      </c>
      <c r="C21" s="86">
        <v>19766560.748512998</v>
      </c>
      <c r="D21" s="67">
        <v>3.4145249000000003E-2</v>
      </c>
      <c r="E21" s="86">
        <v>211328082.70548299</v>
      </c>
      <c r="F21" s="86">
        <v>211317858.515457</v>
      </c>
      <c r="G21" s="67">
        <v>4.8382990902149402E-5</v>
      </c>
      <c r="H21" s="86">
        <v>253473012.504002</v>
      </c>
      <c r="I21" s="86">
        <v>252956513.393273</v>
      </c>
      <c r="J21" s="67">
        <v>2.0418493999999998E-3</v>
      </c>
    </row>
    <row r="22" spans="1:74">
      <c r="A22" s="53" t="s">
        <v>73</v>
      </c>
      <c r="B22" s="85">
        <v>-540039.52599999995</v>
      </c>
      <c r="C22" s="85">
        <v>-762190.82799999998</v>
      </c>
      <c r="D22" s="131">
        <v>-0.29146415019999999</v>
      </c>
      <c r="E22" s="85">
        <v>-7683481.1755649997</v>
      </c>
      <c r="F22" s="85">
        <v>-6705009.0028449995</v>
      </c>
      <c r="G22" s="131">
        <v>0.1459315226</v>
      </c>
      <c r="H22" s="85">
        <v>-9172386.6220600009</v>
      </c>
      <c r="I22" s="85">
        <v>-8117858.099742</v>
      </c>
      <c r="J22" s="131">
        <v>0.1299023104</v>
      </c>
    </row>
    <row r="23" spans="1:74">
      <c r="A23" s="53" t="s">
        <v>44</v>
      </c>
      <c r="B23" s="85">
        <v>-144544.43599999999</v>
      </c>
      <c r="C23" s="85">
        <v>-131447.49</v>
      </c>
      <c r="D23" s="131">
        <v>9.9636333899999999E-2</v>
      </c>
      <c r="E23" s="85">
        <v>-1423627.4339999999</v>
      </c>
      <c r="F23" s="85">
        <v>-1242883.9720000001</v>
      </c>
      <c r="G23" s="131">
        <v>0.14542263480000001</v>
      </c>
      <c r="H23" s="85">
        <v>-1606803.392</v>
      </c>
      <c r="I23" s="85">
        <v>-1378654.48</v>
      </c>
      <c r="J23" s="131">
        <v>0.16548665039999999</v>
      </c>
    </row>
    <row r="24" spans="1:74">
      <c r="A24" s="53" t="s">
        <v>74</v>
      </c>
      <c r="B24" s="85">
        <v>-889269.18700000003</v>
      </c>
      <c r="C24" s="85">
        <v>-374740.902</v>
      </c>
      <c r="D24" s="131">
        <v>1.3730240874999999</v>
      </c>
      <c r="E24" s="85">
        <v>-9243021.4849999994</v>
      </c>
      <c r="F24" s="85">
        <v>-12334728.583000001</v>
      </c>
      <c r="G24" s="131">
        <v>-0.25065059820000002</v>
      </c>
      <c r="H24" s="85">
        <v>-10865048.249</v>
      </c>
      <c r="I24" s="85">
        <v>-15085853.620999999</v>
      </c>
      <c r="J24" s="131">
        <v>-0.2797856507</v>
      </c>
    </row>
    <row r="25" spans="1:74">
      <c r="A25" s="66" t="s">
        <v>75</v>
      </c>
      <c r="B25" s="86">
        <v>18867641.738623999</v>
      </c>
      <c r="C25" s="86">
        <v>18498181.528512999</v>
      </c>
      <c r="D25" s="67">
        <v>1.9972785400000002E-2</v>
      </c>
      <c r="E25" s="86">
        <v>192977952.61091799</v>
      </c>
      <c r="F25" s="86">
        <v>191035236.95761201</v>
      </c>
      <c r="G25" s="67">
        <v>1.016941E-2</v>
      </c>
      <c r="H25" s="86">
        <v>231828774.240942</v>
      </c>
      <c r="I25" s="86">
        <v>228374147.19253099</v>
      </c>
      <c r="J25" s="67">
        <v>1.5127049599999999E-2</v>
      </c>
    </row>
    <row r="26" spans="1:74">
      <c r="A26" s="53" t="s">
        <v>158</v>
      </c>
      <c r="B26" s="85">
        <v>-84.254000000000005</v>
      </c>
      <c r="C26" s="85">
        <v>0</v>
      </c>
      <c r="D26" s="131">
        <v>0</v>
      </c>
      <c r="E26" s="85">
        <v>-275.04899999999998</v>
      </c>
      <c r="F26" s="85">
        <v>0</v>
      </c>
      <c r="G26" s="131">
        <v>0</v>
      </c>
      <c r="H26" s="85">
        <v>-275.04899999999998</v>
      </c>
      <c r="I26" s="85">
        <v>0</v>
      </c>
      <c r="J26" s="131">
        <v>0</v>
      </c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139</v>
      </c>
      <c r="B33" s="123" t="s">
        <v>140</v>
      </c>
      <c r="C33" s="127">
        <v>2.1860000000000001E-2</v>
      </c>
      <c r="D33" s="127">
        <v>2.5200000000000001E-3</v>
      </c>
      <c r="E33" s="127">
        <v>8.8199999999999997E-3</v>
      </c>
      <c r="F33" s="127">
        <v>1.052E-2</v>
      </c>
      <c r="G33" s="127">
        <v>-3.5959999999999999E-2</v>
      </c>
      <c r="H33" s="127">
        <v>3.6000000000000002E-4</v>
      </c>
      <c r="I33" s="127">
        <v>-5.7800000000000004E-3</v>
      </c>
      <c r="J33" s="127">
        <v>-3.0540000000000001E-2</v>
      </c>
      <c r="K33" s="127">
        <v>-4.5629999999999997E-2</v>
      </c>
      <c r="L33" s="127">
        <v>7.9000000000000001E-4</v>
      </c>
      <c r="M33" s="127">
        <v>-7.5599999999999999E-3</v>
      </c>
      <c r="N33" s="127">
        <v>-3.8859999999999999E-2</v>
      </c>
      <c r="O33" s="65" t="str">
        <f t="shared" ref="O33:O45" si="0">MID(UPPER(TEXT(A33,"mmm")),1,1)</f>
        <v>O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141</v>
      </c>
      <c r="B34" s="123" t="s">
        <v>142</v>
      </c>
      <c r="C34" s="127">
        <v>3.6179999999999997E-2</v>
      </c>
      <c r="D34" s="127">
        <v>1.5100000000000001E-3</v>
      </c>
      <c r="E34" s="127">
        <v>1.1900000000000001E-3</v>
      </c>
      <c r="F34" s="127">
        <v>3.3480000000000003E-2</v>
      </c>
      <c r="G34" s="127">
        <v>-2.9899999999999999E-2</v>
      </c>
      <c r="H34" s="127">
        <v>5.0000000000000001E-4</v>
      </c>
      <c r="I34" s="127">
        <v>-5.4299999999999999E-3</v>
      </c>
      <c r="J34" s="127">
        <v>-2.4969999999999999E-2</v>
      </c>
      <c r="K34" s="127">
        <v>-3.4439999999999998E-2</v>
      </c>
      <c r="L34" s="127">
        <v>8.8000000000000003E-4</v>
      </c>
      <c r="M34" s="127">
        <v>-5.5999999999999999E-3</v>
      </c>
      <c r="N34" s="127">
        <v>-2.972E-2</v>
      </c>
      <c r="O34" s="65" t="str">
        <f t="shared" si="0"/>
        <v>N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143</v>
      </c>
      <c r="B35" s="123" t="s">
        <v>144</v>
      </c>
      <c r="C35" s="127">
        <v>4.4589999999999998E-2</v>
      </c>
      <c r="D35" s="127">
        <v>-7.4000000000000003E-3</v>
      </c>
      <c r="E35" s="127">
        <v>1.108E-2</v>
      </c>
      <c r="F35" s="127">
        <v>4.0910000000000002E-2</v>
      </c>
      <c r="G35" s="127">
        <v>-2.384E-2</v>
      </c>
      <c r="H35" s="127">
        <v>-3.2000000000000003E-4</v>
      </c>
      <c r="I35" s="127">
        <v>-4.13E-3</v>
      </c>
      <c r="J35" s="127">
        <v>-1.9390000000000001E-2</v>
      </c>
      <c r="K35" s="127">
        <v>-2.384E-2</v>
      </c>
      <c r="L35" s="127">
        <v>-3.2000000000000003E-4</v>
      </c>
      <c r="M35" s="127">
        <v>-4.13E-3</v>
      </c>
      <c r="N35" s="127">
        <v>-1.9390000000000001E-2</v>
      </c>
      <c r="O35" s="65" t="str">
        <f t="shared" si="0"/>
        <v>D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145</v>
      </c>
      <c r="B36" s="123" t="s">
        <v>146</v>
      </c>
      <c r="C36" s="127">
        <v>8.9599999999999992E-3</v>
      </c>
      <c r="D36" s="127">
        <v>1.439E-2</v>
      </c>
      <c r="E36" s="127">
        <v>-1.5820000000000001E-2</v>
      </c>
      <c r="F36" s="127">
        <v>1.039E-2</v>
      </c>
      <c r="G36" s="127">
        <v>8.9599999999999992E-3</v>
      </c>
      <c r="H36" s="127">
        <v>1.439E-2</v>
      </c>
      <c r="I36" s="127">
        <v>-1.5820000000000001E-2</v>
      </c>
      <c r="J36" s="127">
        <v>1.039E-2</v>
      </c>
      <c r="K36" s="127">
        <v>-0.02</v>
      </c>
      <c r="L36" s="127">
        <v>2.5000000000000001E-4</v>
      </c>
      <c r="M36" s="127">
        <v>-5.8799999999999998E-3</v>
      </c>
      <c r="N36" s="127">
        <v>-1.4370000000000001E-2</v>
      </c>
      <c r="O36" s="65" t="str">
        <f t="shared" si="0"/>
        <v>E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147</v>
      </c>
      <c r="B37" s="123" t="s">
        <v>149</v>
      </c>
      <c r="C37" s="127">
        <v>-1.2800000000000001E-2</v>
      </c>
      <c r="D37" s="127">
        <v>2.16E-3</v>
      </c>
      <c r="E37" s="127">
        <v>-2.7789999999999999E-2</v>
      </c>
      <c r="F37" s="127">
        <v>1.2829999999999999E-2</v>
      </c>
      <c r="G37" s="127">
        <v>-1.5200000000000001E-3</v>
      </c>
      <c r="H37" s="127">
        <v>8.4499999999999992E-3</v>
      </c>
      <c r="I37" s="127">
        <v>-2.1559999999999999E-2</v>
      </c>
      <c r="J37" s="127">
        <v>1.159E-2</v>
      </c>
      <c r="K37" s="127">
        <v>-2.1950000000000001E-2</v>
      </c>
      <c r="L37" s="127">
        <v>4.0999999999999999E-4</v>
      </c>
      <c r="M37" s="127">
        <v>-1.008E-2</v>
      </c>
      <c r="N37" s="127">
        <v>-1.2279999999999999E-2</v>
      </c>
      <c r="O37" s="65" t="str">
        <f t="shared" si="0"/>
        <v>F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150</v>
      </c>
      <c r="B38" s="123" t="s">
        <v>151</v>
      </c>
      <c r="C38" s="127">
        <v>1.1299999999999999E-3</v>
      </c>
      <c r="D38" s="127">
        <v>-2.9219999999999999E-2</v>
      </c>
      <c r="E38" s="127">
        <v>6.0099999999999997E-3</v>
      </c>
      <c r="F38" s="127">
        <v>2.4340000000000001E-2</v>
      </c>
      <c r="G38" s="127">
        <v>-6.6E-4</v>
      </c>
      <c r="H38" s="127">
        <v>-3.6700000000000001E-3</v>
      </c>
      <c r="I38" s="127">
        <v>-1.2370000000000001E-2</v>
      </c>
      <c r="J38" s="127">
        <v>1.538E-2</v>
      </c>
      <c r="K38" s="127">
        <v>-1.7909999999999999E-2</v>
      </c>
      <c r="L38" s="127">
        <v>-1.83E-3</v>
      </c>
      <c r="M38" s="127">
        <v>-7.79E-3</v>
      </c>
      <c r="N38" s="127">
        <v>-8.2900000000000005E-3</v>
      </c>
      <c r="O38" s="65" t="str">
        <f t="shared" si="0"/>
        <v>M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152</v>
      </c>
      <c r="B39" s="123" t="s">
        <v>153</v>
      </c>
      <c r="C39" s="127">
        <v>5.4449999999999998E-2</v>
      </c>
      <c r="D39" s="127">
        <v>3.2399999999999998E-2</v>
      </c>
      <c r="E39" s="127">
        <v>1.7799999999999999E-3</v>
      </c>
      <c r="F39" s="127">
        <v>2.027E-2</v>
      </c>
      <c r="G39" s="127">
        <v>1.1639999999999999E-2</v>
      </c>
      <c r="H39" s="127">
        <v>4.28E-3</v>
      </c>
      <c r="I39" s="127">
        <v>-9.4800000000000006E-3</v>
      </c>
      <c r="J39" s="127">
        <v>1.6840000000000001E-2</v>
      </c>
      <c r="K39" s="127">
        <v>-8.0999999999999996E-3</v>
      </c>
      <c r="L39" s="127">
        <v>9.3999999999999997E-4</v>
      </c>
      <c r="M39" s="127">
        <v>-6.9300000000000004E-3</v>
      </c>
      <c r="N39" s="127">
        <v>-2.1099999999999999E-3</v>
      </c>
      <c r="O39" s="65" t="str">
        <f t="shared" si="0"/>
        <v>A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154</v>
      </c>
      <c r="B40" s="123" t="s">
        <v>155</v>
      </c>
      <c r="C40" s="127">
        <v>1.3559999999999999E-2</v>
      </c>
      <c r="D40" s="127">
        <v>2.3E-3</v>
      </c>
      <c r="E40" s="127">
        <v>2.96E-3</v>
      </c>
      <c r="F40" s="127">
        <v>8.3000000000000001E-3</v>
      </c>
      <c r="G40" s="127">
        <v>1.2E-2</v>
      </c>
      <c r="H40" s="127">
        <v>3.8999999999999998E-3</v>
      </c>
      <c r="I40" s="127">
        <v>-7.0800000000000004E-3</v>
      </c>
      <c r="J40" s="127">
        <v>1.5180000000000001E-2</v>
      </c>
      <c r="K40" s="127">
        <v>-2.0300000000000001E-3</v>
      </c>
      <c r="L40" s="127">
        <v>1.0499999999999999E-3</v>
      </c>
      <c r="M40" s="127">
        <v>-5.2500000000000003E-3</v>
      </c>
      <c r="N40" s="127">
        <v>2.1700000000000001E-3</v>
      </c>
      <c r="O40" s="65" t="str">
        <f t="shared" si="0"/>
        <v>M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156</v>
      </c>
      <c r="B41" s="123" t="s">
        <v>157</v>
      </c>
      <c r="C41" s="127">
        <v>-1.772E-2</v>
      </c>
      <c r="D41" s="127">
        <v>-1.183E-2</v>
      </c>
      <c r="E41" s="127">
        <v>-1.457E-2</v>
      </c>
      <c r="F41" s="127">
        <v>8.6800000000000002E-3</v>
      </c>
      <c r="G41" s="127">
        <v>7.1199999999999996E-3</v>
      </c>
      <c r="H41" s="127">
        <v>1.31E-3</v>
      </c>
      <c r="I41" s="127">
        <v>-8.3899999999999999E-3</v>
      </c>
      <c r="J41" s="127">
        <v>1.4200000000000001E-2</v>
      </c>
      <c r="K41" s="127">
        <v>2.9299999999999999E-3</v>
      </c>
      <c r="L41" s="127">
        <v>-1.9000000000000001E-4</v>
      </c>
      <c r="M41" s="127">
        <v>-5.3699999999999998E-3</v>
      </c>
      <c r="N41" s="127">
        <v>8.4899999999999993E-3</v>
      </c>
      <c r="O41" s="65" t="str">
        <f t="shared" si="0"/>
        <v>J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159</v>
      </c>
      <c r="B42" s="123" t="s">
        <v>160</v>
      </c>
      <c r="C42" s="127">
        <v>-6.6E-4</v>
      </c>
      <c r="D42" s="127">
        <v>1.261E-2</v>
      </c>
      <c r="E42" s="127">
        <v>-1.41E-3</v>
      </c>
      <c r="F42" s="127">
        <v>-1.1860000000000001E-2</v>
      </c>
      <c r="G42" s="127">
        <v>5.8999999999999999E-3</v>
      </c>
      <c r="H42" s="127">
        <v>3.1099999999999999E-3</v>
      </c>
      <c r="I42" s="127">
        <v>-7.3899999999999999E-3</v>
      </c>
      <c r="J42" s="127">
        <v>1.018E-2</v>
      </c>
      <c r="K42" s="127">
        <v>7.2300000000000003E-3</v>
      </c>
      <c r="L42" s="127">
        <v>1.09E-3</v>
      </c>
      <c r="M42" s="127">
        <v>-3.1199999999999999E-3</v>
      </c>
      <c r="N42" s="127">
        <v>9.2599999999999991E-3</v>
      </c>
      <c r="O42" s="65" t="str">
        <f t="shared" si="0"/>
        <v>J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161</v>
      </c>
      <c r="B43" s="123" t="s">
        <v>163</v>
      </c>
      <c r="C43" s="127">
        <v>2.937E-2</v>
      </c>
      <c r="D43" s="127">
        <v>-2.9499999999999999E-3</v>
      </c>
      <c r="E43" s="127">
        <v>-3.2100000000000002E-3</v>
      </c>
      <c r="F43" s="127">
        <v>3.5529999999999999E-2</v>
      </c>
      <c r="G43" s="127">
        <v>8.9599999999999992E-3</v>
      </c>
      <c r="H43" s="127">
        <v>2.2599999999999999E-3</v>
      </c>
      <c r="I43" s="127">
        <v>-6.7200000000000003E-3</v>
      </c>
      <c r="J43" s="127">
        <v>1.342E-2</v>
      </c>
      <c r="K43" s="127">
        <v>1.132E-2</v>
      </c>
      <c r="L43" s="127">
        <v>8.0000000000000004E-4</v>
      </c>
      <c r="M43" s="127">
        <v>-3.2499999999999999E-3</v>
      </c>
      <c r="N43" s="127">
        <v>1.3769999999999999E-2</v>
      </c>
      <c r="O43" s="65" t="str">
        <f t="shared" si="0"/>
        <v>A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164</v>
      </c>
      <c r="B44" s="123" t="s">
        <v>165</v>
      </c>
      <c r="C44" s="127">
        <v>1.044E-2</v>
      </c>
      <c r="D44" s="127">
        <v>-3.8700000000000002E-3</v>
      </c>
      <c r="E44" s="127">
        <v>-1.502E-2</v>
      </c>
      <c r="F44" s="127">
        <v>2.9329999999999998E-2</v>
      </c>
      <c r="G44" s="127">
        <v>9.1199999999999996E-3</v>
      </c>
      <c r="H44" s="127">
        <v>1.6199999999999999E-3</v>
      </c>
      <c r="I44" s="127">
        <v>-7.6E-3</v>
      </c>
      <c r="J44" s="127">
        <v>1.5100000000000001E-2</v>
      </c>
      <c r="K44" s="127">
        <v>1.5270000000000001E-2</v>
      </c>
      <c r="L44" s="127">
        <v>8.4999999999999995E-4</v>
      </c>
      <c r="M44" s="127">
        <v>-4.0699999999999998E-3</v>
      </c>
      <c r="N44" s="127">
        <v>1.8489999999999999E-2</v>
      </c>
      <c r="O44" s="65" t="str">
        <f t="shared" si="0"/>
        <v>S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166</v>
      </c>
      <c r="B45" s="123" t="s">
        <v>167</v>
      </c>
      <c r="C45" s="127">
        <v>1.9970000000000002E-2</v>
      </c>
      <c r="D45" s="127">
        <v>1.7680000000000001E-2</v>
      </c>
      <c r="E45" s="127">
        <v>-2.0209999999999999E-2</v>
      </c>
      <c r="F45" s="127">
        <v>2.2499999999999999E-2</v>
      </c>
      <c r="G45" s="127">
        <v>1.017E-2</v>
      </c>
      <c r="H45" s="127">
        <v>3.1800000000000001E-3</v>
      </c>
      <c r="I45" s="127">
        <v>-8.8699999999999994E-3</v>
      </c>
      <c r="J45" s="127">
        <v>1.5859999999999999E-2</v>
      </c>
      <c r="K45" s="127">
        <v>1.5129999999999999E-2</v>
      </c>
      <c r="L45" s="127">
        <v>2.0799999999999998E-3</v>
      </c>
      <c r="M45" s="127">
        <v>-6.4400000000000004E-3</v>
      </c>
      <c r="N45" s="127">
        <v>1.949E-2</v>
      </c>
      <c r="O45" s="65" t="str">
        <f t="shared" si="0"/>
        <v>O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2024</v>
      </c>
      <c r="C49" s="56" t="str">
        <f>"Media "&amp;MID(B2,7,4)</f>
        <v>Media 2024</v>
      </c>
      <c r="D49" s="56" t="str">
        <f>"Mínima "&amp;MID(B2,7,4)</f>
        <v>Mínima 2024</v>
      </c>
      <c r="E49" s="57" t="str">
        <f>"Media "&amp;MID(B2,7,4)-1</f>
        <v>Media 2023</v>
      </c>
      <c r="F49" s="58"/>
      <c r="G49" s="57" t="str">
        <f>"Banda máxima "&amp;MID(B2,7,4)-20&amp;"-"&amp;MID(B2,7,4)-1</f>
        <v>Banda máxima 2004-2023</v>
      </c>
      <c r="H49" s="56" t="str">
        <f>"Banda mínima "&amp;MID(B2,7,4)-20&amp;"-"&amp;MID(B2,7,4)-1</f>
        <v>Banda mínima 2004-2023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171</v>
      </c>
      <c r="B52" s="54">
        <v>26.940999999999999</v>
      </c>
      <c r="C52" s="54">
        <v>21.274999999999999</v>
      </c>
      <c r="D52" s="54">
        <v>15.61</v>
      </c>
      <c r="E52" s="54">
        <v>23.98</v>
      </c>
      <c r="F52" s="55">
        <v>1</v>
      </c>
      <c r="G52" s="54">
        <v>25.286894736800001</v>
      </c>
      <c r="H52" s="54">
        <v>14.772</v>
      </c>
      <c r="I52" s="126"/>
    </row>
    <row r="53" spans="1:9">
      <c r="A53" s="53" t="s">
        <v>172</v>
      </c>
      <c r="B53" s="54">
        <v>25.196000000000002</v>
      </c>
      <c r="C53" s="54">
        <v>20.603000000000002</v>
      </c>
      <c r="D53" s="54">
        <v>16.010999999999999</v>
      </c>
      <c r="E53" s="54">
        <v>23.494</v>
      </c>
      <c r="F53" s="55">
        <v>2</v>
      </c>
      <c r="G53" s="54">
        <v>25.0372631579</v>
      </c>
      <c r="H53" s="54">
        <v>14.3899473684</v>
      </c>
      <c r="I53" s="126"/>
    </row>
    <row r="54" spans="1:9">
      <c r="A54" s="53" t="s">
        <v>173</v>
      </c>
      <c r="B54" s="54">
        <v>24.562000000000001</v>
      </c>
      <c r="C54" s="54">
        <v>19.905999999999999</v>
      </c>
      <c r="D54" s="54">
        <v>15.25</v>
      </c>
      <c r="E54" s="54">
        <v>22.352</v>
      </c>
      <c r="F54" s="55">
        <v>3</v>
      </c>
      <c r="G54" s="54">
        <v>24.210999999999999</v>
      </c>
      <c r="H54" s="54">
        <v>14.3182105263</v>
      </c>
      <c r="I54" s="126"/>
    </row>
    <row r="55" spans="1:9">
      <c r="A55" s="53" t="s">
        <v>174</v>
      </c>
      <c r="B55" s="54">
        <v>24.37</v>
      </c>
      <c r="C55" s="54">
        <v>18.838999999999999</v>
      </c>
      <c r="D55" s="54">
        <v>13.308999999999999</v>
      </c>
      <c r="E55" s="54">
        <v>22.977</v>
      </c>
      <c r="F55" s="55">
        <v>4</v>
      </c>
      <c r="G55" s="54">
        <v>24.120105263199999</v>
      </c>
      <c r="H55" s="54">
        <v>13.875473684199999</v>
      </c>
      <c r="I55" s="126"/>
    </row>
    <row r="56" spans="1:9">
      <c r="A56" s="53" t="s">
        <v>175</v>
      </c>
      <c r="B56" s="54">
        <v>25.062999999999999</v>
      </c>
      <c r="C56" s="54">
        <v>19.591999999999999</v>
      </c>
      <c r="D56" s="54">
        <v>14.121</v>
      </c>
      <c r="E56" s="54">
        <v>22.673999999999999</v>
      </c>
      <c r="F56" s="55">
        <v>5</v>
      </c>
      <c r="G56" s="54">
        <v>24.877894736799998</v>
      </c>
      <c r="H56" s="54">
        <v>13.6604210526</v>
      </c>
      <c r="I56" s="126"/>
    </row>
    <row r="57" spans="1:9">
      <c r="A57" s="53" t="s">
        <v>176</v>
      </c>
      <c r="B57" s="54">
        <v>25.98</v>
      </c>
      <c r="C57" s="54">
        <v>21.515000000000001</v>
      </c>
      <c r="D57" s="54">
        <v>17.050999999999998</v>
      </c>
      <c r="E57" s="54">
        <v>23.216999999999999</v>
      </c>
      <c r="F57" s="55">
        <v>6</v>
      </c>
      <c r="G57" s="54">
        <v>24.731736842099998</v>
      </c>
      <c r="H57" s="54">
        <v>13.922105263200001</v>
      </c>
      <c r="I57" s="126"/>
    </row>
    <row r="58" spans="1:9">
      <c r="A58" s="53" t="s">
        <v>177</v>
      </c>
      <c r="B58" s="54">
        <v>24.548999999999999</v>
      </c>
      <c r="C58" s="54">
        <v>20.294</v>
      </c>
      <c r="D58" s="54">
        <v>16.039000000000001</v>
      </c>
      <c r="E58" s="54">
        <v>23.446000000000002</v>
      </c>
      <c r="F58" s="55">
        <v>7</v>
      </c>
      <c r="G58" s="54">
        <v>24.710736842100001</v>
      </c>
      <c r="H58" s="54">
        <v>14.2497894737</v>
      </c>
      <c r="I58" s="126"/>
    </row>
    <row r="59" spans="1:9">
      <c r="A59" s="53" t="s">
        <v>178</v>
      </c>
      <c r="B59" s="54">
        <v>23.091999999999999</v>
      </c>
      <c r="C59" s="54">
        <v>19.198</v>
      </c>
      <c r="D59" s="54">
        <v>15.304</v>
      </c>
      <c r="E59" s="54">
        <v>22.852</v>
      </c>
      <c r="F59" s="55">
        <v>8</v>
      </c>
      <c r="G59" s="54">
        <v>24.685157894700001</v>
      </c>
      <c r="H59" s="54">
        <v>14.403526315800001</v>
      </c>
      <c r="I59" s="126"/>
    </row>
    <row r="60" spans="1:9">
      <c r="A60" s="53" t="s">
        <v>179</v>
      </c>
      <c r="B60" s="54">
        <v>24.268000000000001</v>
      </c>
      <c r="C60" s="54">
        <v>20.003</v>
      </c>
      <c r="D60" s="54">
        <v>15.738</v>
      </c>
      <c r="E60" s="54">
        <v>21.969000000000001</v>
      </c>
      <c r="F60" s="55">
        <v>9</v>
      </c>
      <c r="G60" s="54">
        <v>23.892684210500001</v>
      </c>
      <c r="H60" s="54">
        <v>14.152210526299999</v>
      </c>
      <c r="I60" s="126"/>
    </row>
    <row r="61" spans="1:9">
      <c r="A61" s="53" t="s">
        <v>180</v>
      </c>
      <c r="B61" s="54">
        <v>22.05</v>
      </c>
      <c r="C61" s="54">
        <v>17.858000000000001</v>
      </c>
      <c r="D61" s="54">
        <v>13.666</v>
      </c>
      <c r="E61" s="54">
        <v>21.489000000000001</v>
      </c>
      <c r="F61" s="55">
        <v>10</v>
      </c>
      <c r="G61" s="54">
        <v>23.3968947368</v>
      </c>
      <c r="H61" s="54">
        <v>14.069947368399999</v>
      </c>
      <c r="I61" s="126"/>
    </row>
    <row r="62" spans="1:9">
      <c r="A62" s="53" t="s">
        <v>181</v>
      </c>
      <c r="B62" s="54">
        <v>21.84</v>
      </c>
      <c r="C62" s="54">
        <v>16.995999999999999</v>
      </c>
      <c r="D62" s="54">
        <v>12.151999999999999</v>
      </c>
      <c r="E62" s="54">
        <v>21.216999999999999</v>
      </c>
      <c r="F62" s="55">
        <v>11</v>
      </c>
      <c r="G62" s="54">
        <v>22.9815263158</v>
      </c>
      <c r="H62" s="54">
        <v>14.165526315799999</v>
      </c>
      <c r="I62" s="126"/>
    </row>
    <row r="63" spans="1:9">
      <c r="A63" s="53" t="s">
        <v>182</v>
      </c>
      <c r="B63" s="54">
        <v>22.472000000000001</v>
      </c>
      <c r="C63" s="54">
        <v>19.109000000000002</v>
      </c>
      <c r="D63" s="54">
        <v>15.744999999999999</v>
      </c>
      <c r="E63" s="54">
        <v>21.445</v>
      </c>
      <c r="F63" s="55">
        <v>12</v>
      </c>
      <c r="G63" s="54">
        <v>22.8343157895</v>
      </c>
      <c r="H63" s="54">
        <v>13.7893157895</v>
      </c>
      <c r="I63" s="126"/>
    </row>
    <row r="64" spans="1:9">
      <c r="A64" s="53" t="s">
        <v>183</v>
      </c>
      <c r="B64" s="54">
        <v>24.257999999999999</v>
      </c>
      <c r="C64" s="54">
        <v>19.815999999999999</v>
      </c>
      <c r="D64" s="54">
        <v>15.374000000000001</v>
      </c>
      <c r="E64" s="54">
        <v>21.178000000000001</v>
      </c>
      <c r="F64" s="55">
        <v>13</v>
      </c>
      <c r="G64" s="54">
        <v>22.637263157900001</v>
      </c>
      <c r="H64" s="54">
        <v>12.9802105263</v>
      </c>
      <c r="I64" s="126"/>
    </row>
    <row r="65" spans="1:9">
      <c r="A65" s="53" t="s">
        <v>184</v>
      </c>
      <c r="B65" s="54">
        <v>23.92</v>
      </c>
      <c r="C65" s="54">
        <v>20.425999999999998</v>
      </c>
      <c r="D65" s="54">
        <v>16.933</v>
      </c>
      <c r="E65" s="54">
        <v>20.241</v>
      </c>
      <c r="F65" s="55">
        <v>14</v>
      </c>
      <c r="G65" s="54">
        <v>21.998684210499999</v>
      </c>
      <c r="H65" s="54">
        <v>12.354842105299999</v>
      </c>
      <c r="I65" s="126"/>
    </row>
    <row r="66" spans="1:9">
      <c r="A66" s="53" t="s">
        <v>185</v>
      </c>
      <c r="B66" s="54">
        <v>22.72</v>
      </c>
      <c r="C66" s="54">
        <v>20.024999999999999</v>
      </c>
      <c r="D66" s="54">
        <v>17.329999999999998</v>
      </c>
      <c r="E66" s="54">
        <v>19.021999999999998</v>
      </c>
      <c r="F66" s="55">
        <v>15</v>
      </c>
      <c r="G66" s="54">
        <v>21.8347368421</v>
      </c>
      <c r="H66" s="54">
        <v>12.0566842105</v>
      </c>
      <c r="I66" s="126"/>
    </row>
    <row r="67" spans="1:9">
      <c r="A67" s="53" t="s">
        <v>186</v>
      </c>
      <c r="B67" s="54">
        <v>23.994</v>
      </c>
      <c r="C67" s="54">
        <v>19.995000000000001</v>
      </c>
      <c r="D67" s="54">
        <v>15.996</v>
      </c>
      <c r="E67" s="54">
        <v>19.963000000000001</v>
      </c>
      <c r="F67" s="55">
        <v>16</v>
      </c>
      <c r="G67" s="54">
        <v>22.175736842100001</v>
      </c>
      <c r="H67" s="54">
        <v>12.260052631600001</v>
      </c>
      <c r="I67" s="126"/>
    </row>
    <row r="68" spans="1:9">
      <c r="A68" s="53" t="s">
        <v>187</v>
      </c>
      <c r="B68" s="54">
        <v>20.603999999999999</v>
      </c>
      <c r="C68" s="54">
        <v>17.071000000000002</v>
      </c>
      <c r="D68" s="54">
        <v>13.537000000000001</v>
      </c>
      <c r="E68" s="54">
        <v>21.462</v>
      </c>
      <c r="F68" s="55">
        <v>17</v>
      </c>
      <c r="G68" s="54">
        <v>22.200894736799999</v>
      </c>
      <c r="H68" s="54">
        <v>12.9507894737</v>
      </c>
      <c r="I68" s="126"/>
    </row>
    <row r="69" spans="1:9">
      <c r="A69" s="53" t="s">
        <v>188</v>
      </c>
      <c r="B69" s="54">
        <v>20.088000000000001</v>
      </c>
      <c r="C69" s="54">
        <v>15.868</v>
      </c>
      <c r="D69" s="54">
        <v>11.648999999999999</v>
      </c>
      <c r="E69" s="54">
        <v>21.337</v>
      </c>
      <c r="F69" s="55">
        <v>18</v>
      </c>
      <c r="G69" s="54">
        <v>21.9815263158</v>
      </c>
      <c r="H69" s="54">
        <v>13.426263157899999</v>
      </c>
      <c r="I69" s="126"/>
    </row>
    <row r="70" spans="1:9">
      <c r="A70" s="53" t="s">
        <v>189</v>
      </c>
      <c r="B70" s="54">
        <v>22.419</v>
      </c>
      <c r="C70" s="54">
        <v>17.856000000000002</v>
      </c>
      <c r="D70" s="54">
        <v>13.294</v>
      </c>
      <c r="E70" s="54">
        <v>18.248000000000001</v>
      </c>
      <c r="F70" s="55">
        <v>19</v>
      </c>
      <c r="G70" s="54">
        <v>21.797526315799999</v>
      </c>
      <c r="H70" s="54">
        <v>13.2480526316</v>
      </c>
      <c r="I70" s="126"/>
    </row>
    <row r="71" spans="1:9">
      <c r="A71" s="53" t="s">
        <v>190</v>
      </c>
      <c r="B71" s="54">
        <v>24.202999999999999</v>
      </c>
      <c r="C71" s="54">
        <v>19.116</v>
      </c>
      <c r="D71" s="54">
        <v>14.03</v>
      </c>
      <c r="E71" s="54">
        <v>16.515999999999998</v>
      </c>
      <c r="F71" s="55">
        <v>20</v>
      </c>
      <c r="G71" s="54">
        <v>21.584368421099999</v>
      </c>
      <c r="H71" s="54">
        <v>13.4908947368</v>
      </c>
      <c r="I71" s="126"/>
    </row>
    <row r="72" spans="1:9">
      <c r="A72" s="53" t="s">
        <v>191</v>
      </c>
      <c r="B72" s="54">
        <v>23.946000000000002</v>
      </c>
      <c r="C72" s="54">
        <v>18.77</v>
      </c>
      <c r="D72" s="54">
        <v>13.595000000000001</v>
      </c>
      <c r="E72" s="54">
        <v>15.308999999999999</v>
      </c>
      <c r="F72" s="55">
        <v>21</v>
      </c>
      <c r="G72" s="54">
        <v>20.916736842100001</v>
      </c>
      <c r="H72" s="54">
        <v>12.7087368421</v>
      </c>
      <c r="I72" s="126"/>
    </row>
    <row r="73" spans="1:9">
      <c r="A73" s="53" t="s">
        <v>192</v>
      </c>
      <c r="B73" s="54">
        <v>21.933</v>
      </c>
      <c r="C73" s="54">
        <v>17.887</v>
      </c>
      <c r="D73" s="54">
        <v>13.840999999999999</v>
      </c>
      <c r="E73" s="54">
        <v>15.109</v>
      </c>
      <c r="F73" s="55">
        <v>22</v>
      </c>
      <c r="G73" s="54">
        <v>20.494157894699999</v>
      </c>
      <c r="H73" s="54">
        <v>12.158789473700001</v>
      </c>
      <c r="I73" s="126"/>
    </row>
    <row r="74" spans="1:9">
      <c r="A74" s="53" t="s">
        <v>193</v>
      </c>
      <c r="B74" s="54">
        <v>22.587</v>
      </c>
      <c r="C74" s="54">
        <v>18.079000000000001</v>
      </c>
      <c r="D74" s="54">
        <v>13.571</v>
      </c>
      <c r="E74" s="54">
        <v>16.997</v>
      </c>
      <c r="F74" s="55">
        <v>23</v>
      </c>
      <c r="G74" s="54">
        <v>21.196578947399999</v>
      </c>
      <c r="H74" s="54">
        <v>12.267473684200001</v>
      </c>
      <c r="I74" s="126"/>
    </row>
    <row r="75" spans="1:9">
      <c r="A75" s="53" t="s">
        <v>194</v>
      </c>
      <c r="B75" s="54">
        <v>22.849</v>
      </c>
      <c r="C75" s="54">
        <v>18.350999999999999</v>
      </c>
      <c r="D75" s="54">
        <v>13.853</v>
      </c>
      <c r="E75" s="54">
        <v>15.79</v>
      </c>
      <c r="F75" s="55">
        <v>24</v>
      </c>
      <c r="G75" s="54">
        <v>21.5335263158</v>
      </c>
      <c r="H75" s="54">
        <v>12.165631578899999</v>
      </c>
      <c r="I75" s="126"/>
    </row>
    <row r="76" spans="1:9">
      <c r="A76" s="53" t="s">
        <v>195</v>
      </c>
      <c r="B76" s="54">
        <v>19.608000000000001</v>
      </c>
      <c r="C76" s="54">
        <v>16.009</v>
      </c>
      <c r="D76" s="54">
        <v>12.411</v>
      </c>
      <c r="E76" s="54">
        <v>18.117000000000001</v>
      </c>
      <c r="F76" s="55">
        <v>25</v>
      </c>
      <c r="G76" s="54">
        <v>21.615157894700001</v>
      </c>
      <c r="H76" s="54">
        <v>12.677789473700001</v>
      </c>
      <c r="I76" s="126"/>
    </row>
    <row r="77" spans="1:9">
      <c r="A77" s="53" t="s">
        <v>196</v>
      </c>
      <c r="B77" s="54">
        <v>16.231999999999999</v>
      </c>
      <c r="C77" s="54">
        <v>13.178000000000001</v>
      </c>
      <c r="D77" s="54">
        <v>10.125</v>
      </c>
      <c r="E77" s="54">
        <v>18.518999999999998</v>
      </c>
      <c r="F77" s="55">
        <v>26</v>
      </c>
      <c r="G77" s="54">
        <v>21.571421052600002</v>
      </c>
      <c r="H77" s="54">
        <v>12.1580526316</v>
      </c>
      <c r="I77" s="126"/>
    </row>
    <row r="78" spans="1:9">
      <c r="A78" s="53" t="s">
        <v>197</v>
      </c>
      <c r="B78" s="54">
        <v>16.018999999999998</v>
      </c>
      <c r="C78" s="54">
        <v>12.798</v>
      </c>
      <c r="D78" s="54">
        <v>9.577</v>
      </c>
      <c r="E78" s="54">
        <v>16.420000000000002</v>
      </c>
      <c r="F78" s="55">
        <v>27</v>
      </c>
      <c r="G78" s="54">
        <v>21.313894736799998</v>
      </c>
      <c r="H78" s="54">
        <v>11.5352105263</v>
      </c>
      <c r="I78" s="126"/>
    </row>
    <row r="79" spans="1:9">
      <c r="A79" s="53" t="s">
        <v>198</v>
      </c>
      <c r="B79" s="54">
        <v>19.024999999999999</v>
      </c>
      <c r="C79" s="54">
        <v>15.041</v>
      </c>
      <c r="D79" s="54">
        <v>11.055999999999999</v>
      </c>
      <c r="E79" s="54">
        <v>17.259</v>
      </c>
      <c r="F79" s="55">
        <v>28</v>
      </c>
      <c r="G79" s="54">
        <v>20.518210526299999</v>
      </c>
      <c r="H79" s="54">
        <v>11.597263157900001</v>
      </c>
      <c r="I79" s="126"/>
    </row>
    <row r="80" spans="1:9">
      <c r="A80" s="53" t="s">
        <v>199</v>
      </c>
      <c r="B80" s="54">
        <v>19.413</v>
      </c>
      <c r="C80" s="54">
        <v>16.213999999999999</v>
      </c>
      <c r="D80" s="54">
        <v>13.013999999999999</v>
      </c>
      <c r="E80" s="54">
        <v>16.890999999999998</v>
      </c>
      <c r="F80" s="55">
        <v>29</v>
      </c>
      <c r="G80" s="54">
        <v>20.203947368400001</v>
      </c>
      <c r="H80" s="54">
        <v>11.111842105299999</v>
      </c>
      <c r="I80" s="126"/>
    </row>
    <row r="81" spans="1:9">
      <c r="A81" s="53" t="s">
        <v>200</v>
      </c>
      <c r="B81" s="54">
        <v>19.956</v>
      </c>
      <c r="C81" s="54">
        <v>16.638000000000002</v>
      </c>
      <c r="D81" s="54">
        <v>13.319000000000001</v>
      </c>
      <c r="E81" s="54">
        <v>15.785</v>
      </c>
      <c r="F81" s="55">
        <v>30</v>
      </c>
      <c r="G81" s="54">
        <v>19.759947368399999</v>
      </c>
      <c r="H81" s="54">
        <v>10.9535789474</v>
      </c>
      <c r="I81" s="126"/>
    </row>
    <row r="82" spans="1:9">
      <c r="A82" s="53" t="s">
        <v>167</v>
      </c>
      <c r="B82" s="54">
        <v>21.329000000000001</v>
      </c>
      <c r="C82" s="54">
        <v>17.303000000000001</v>
      </c>
      <c r="D82" s="54">
        <v>13.276999999999999</v>
      </c>
      <c r="E82" s="54">
        <v>14.436</v>
      </c>
      <c r="F82" s="55">
        <v>31</v>
      </c>
      <c r="G82" s="54">
        <v>19.7485263158</v>
      </c>
      <c r="H82" s="54">
        <v>11.332842105299999</v>
      </c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21516.771039136001</v>
      </c>
      <c r="C87" s="76" t="str">
        <f>MID(UPPER(TEXT(D87,"mmm")),1,1)</f>
        <v>O</v>
      </c>
      <c r="D87" s="79" t="str">
        <f t="shared" ref="D87:D109" si="1">TEXT(EDATE(D88,-1),"mmmm aaaa")</f>
        <v>octubre 2022</v>
      </c>
      <c r="E87" s="80">
        <f>VLOOKUP(D87,A$87:B$122,2,FALSE)</f>
        <v>18102.428654558</v>
      </c>
    </row>
    <row r="88" spans="1:9">
      <c r="A88" s="53" t="s">
        <v>115</v>
      </c>
      <c r="B88" s="63">
        <v>19090.950745144</v>
      </c>
      <c r="C88" s="77" t="str">
        <f t="shared" ref="C88:C111" si="2">MID(UPPER(TEXT(D88,"mmm")),1,1)</f>
        <v>N</v>
      </c>
      <c r="D88" s="81" t="str">
        <f t="shared" si="1"/>
        <v>noviembre 2022</v>
      </c>
      <c r="E88" s="82">
        <f t="shared" ref="E88:E111" si="3">VLOOKUP(D88,A$87:B$122,2,FALSE)</f>
        <v>18199.926079624001</v>
      </c>
    </row>
    <row r="89" spans="1:9">
      <c r="A89" s="53" t="s">
        <v>117</v>
      </c>
      <c r="B89" s="63">
        <v>20289.026170149999</v>
      </c>
      <c r="C89" s="77" t="str">
        <f t="shared" si="2"/>
        <v>D</v>
      </c>
      <c r="D89" s="81" t="str">
        <f t="shared" si="1"/>
        <v>diciembre 2022</v>
      </c>
      <c r="E89" s="82">
        <f t="shared" si="3"/>
        <v>19138.984155294998</v>
      </c>
    </row>
    <row r="90" spans="1:9">
      <c r="A90" s="53" t="s">
        <v>118</v>
      </c>
      <c r="B90" s="63">
        <v>18449.237369888</v>
      </c>
      <c r="C90" s="77" t="str">
        <f t="shared" si="2"/>
        <v>E</v>
      </c>
      <c r="D90" s="81" t="str">
        <f t="shared" si="1"/>
        <v>enero 2023</v>
      </c>
      <c r="E90" s="82">
        <f t="shared" si="3"/>
        <v>20783.747203071998</v>
      </c>
    </row>
    <row r="91" spans="1:9">
      <c r="A91" s="53" t="s">
        <v>119</v>
      </c>
      <c r="B91" s="63">
        <v>19096.727579549999</v>
      </c>
      <c r="C91" s="77" t="str">
        <f t="shared" si="2"/>
        <v>F</v>
      </c>
      <c r="D91" s="81" t="str">
        <f t="shared" si="1"/>
        <v>febrero 2023</v>
      </c>
      <c r="E91" s="82">
        <f t="shared" si="3"/>
        <v>19306.806581596</v>
      </c>
    </row>
    <row r="92" spans="1:9">
      <c r="A92" s="53" t="s">
        <v>120</v>
      </c>
      <c r="B92" s="63">
        <v>20028.621185946999</v>
      </c>
      <c r="C92" s="77" t="str">
        <f t="shared" si="2"/>
        <v>M</v>
      </c>
      <c r="D92" s="81" t="str">
        <f t="shared" si="1"/>
        <v>marzo 2023</v>
      </c>
      <c r="E92" s="82">
        <f t="shared" si="3"/>
        <v>19343.614833938998</v>
      </c>
    </row>
    <row r="93" spans="1:9">
      <c r="A93" s="53" t="s">
        <v>121</v>
      </c>
      <c r="B93" s="63">
        <v>22142.272724079001</v>
      </c>
      <c r="C93" s="77" t="str">
        <f t="shared" si="2"/>
        <v>A</v>
      </c>
      <c r="D93" s="81" t="str">
        <f t="shared" si="1"/>
        <v>abril 2023</v>
      </c>
      <c r="E93" s="82">
        <f t="shared" si="3"/>
        <v>17071.739878231001</v>
      </c>
    </row>
    <row r="94" spans="1:9">
      <c r="A94" s="53" t="s">
        <v>122</v>
      </c>
      <c r="B94" s="63">
        <v>20486.167309894001</v>
      </c>
      <c r="C94" s="77" t="str">
        <f t="shared" si="2"/>
        <v>M</v>
      </c>
      <c r="D94" s="81" t="str">
        <f t="shared" si="1"/>
        <v>mayo 2023</v>
      </c>
      <c r="E94" s="82">
        <f t="shared" si="3"/>
        <v>17925.093686863001</v>
      </c>
    </row>
    <row r="95" spans="1:9">
      <c r="A95" s="53" t="s">
        <v>124</v>
      </c>
      <c r="B95" s="63">
        <v>18959.861198449998</v>
      </c>
      <c r="C95" s="77" t="str">
        <f t="shared" si="2"/>
        <v>J</v>
      </c>
      <c r="D95" s="81" t="str">
        <f t="shared" si="1"/>
        <v>junio 2023</v>
      </c>
      <c r="E95" s="82">
        <f t="shared" si="3"/>
        <v>18555.273481952001</v>
      </c>
    </row>
    <row r="96" spans="1:9">
      <c r="A96" s="53" t="s">
        <v>125</v>
      </c>
      <c r="B96" s="63">
        <v>18102.428654558</v>
      </c>
      <c r="C96" s="77" t="str">
        <f t="shared" si="2"/>
        <v>J</v>
      </c>
      <c r="D96" s="81" t="str">
        <f t="shared" si="1"/>
        <v>julio 2023</v>
      </c>
      <c r="E96" s="82">
        <f t="shared" si="3"/>
        <v>21147.035178134</v>
      </c>
    </row>
    <row r="97" spans="1:5">
      <c r="A97" s="53" t="s">
        <v>126</v>
      </c>
      <c r="B97" s="63">
        <v>18199.926079624001</v>
      </c>
      <c r="C97" s="77" t="str">
        <f t="shared" si="2"/>
        <v>A</v>
      </c>
      <c r="D97" s="81" t="str">
        <f t="shared" si="1"/>
        <v>agosto 2023</v>
      </c>
      <c r="E97" s="82">
        <f t="shared" si="3"/>
        <v>20144.493632336002</v>
      </c>
    </row>
    <row r="98" spans="1:5">
      <c r="A98" s="53" t="s">
        <v>127</v>
      </c>
      <c r="B98" s="63">
        <v>19138.984155294998</v>
      </c>
      <c r="C98" s="77" t="str">
        <f t="shared" si="2"/>
        <v>S</v>
      </c>
      <c r="D98" s="81" t="str">
        <f t="shared" si="1"/>
        <v>septiembre 2023</v>
      </c>
      <c r="E98" s="82">
        <f t="shared" si="3"/>
        <v>18259.250952975999</v>
      </c>
    </row>
    <row r="99" spans="1:5">
      <c r="A99" s="53" t="s">
        <v>128</v>
      </c>
      <c r="B99" s="63">
        <v>20783.747203071998</v>
      </c>
      <c r="C99" s="77" t="str">
        <f t="shared" si="2"/>
        <v>O</v>
      </c>
      <c r="D99" s="81" t="str">
        <f t="shared" si="1"/>
        <v>octubre 2023</v>
      </c>
      <c r="E99" s="82">
        <f t="shared" si="3"/>
        <v>18498.181528513</v>
      </c>
    </row>
    <row r="100" spans="1:5">
      <c r="A100" s="53" t="s">
        <v>129</v>
      </c>
      <c r="B100" s="63">
        <v>19306.806581596</v>
      </c>
      <c r="C100" s="77" t="str">
        <f t="shared" si="2"/>
        <v>N</v>
      </c>
      <c r="D100" s="81" t="str">
        <f t="shared" si="1"/>
        <v>noviembre 2023</v>
      </c>
      <c r="E100" s="82">
        <f t="shared" si="3"/>
        <v>18858.458152863001</v>
      </c>
    </row>
    <row r="101" spans="1:5">
      <c r="A101" s="53" t="s">
        <v>131</v>
      </c>
      <c r="B101" s="63">
        <v>19343.614833938998</v>
      </c>
      <c r="C101" s="77" t="str">
        <f t="shared" si="2"/>
        <v>D</v>
      </c>
      <c r="D101" s="81" t="str">
        <f t="shared" si="1"/>
        <v>diciembre 2023</v>
      </c>
      <c r="E101" s="82">
        <f t="shared" si="3"/>
        <v>19992.363477161001</v>
      </c>
    </row>
    <row r="102" spans="1:5">
      <c r="A102" s="53" t="s">
        <v>132</v>
      </c>
      <c r="B102" s="63">
        <v>17071.739878231001</v>
      </c>
      <c r="C102" s="77" t="str">
        <f t="shared" si="2"/>
        <v>E</v>
      </c>
      <c r="D102" s="81" t="str">
        <f t="shared" si="1"/>
        <v>enero 2024</v>
      </c>
      <c r="E102" s="82">
        <f t="shared" si="3"/>
        <v>20969.938243843</v>
      </c>
    </row>
    <row r="103" spans="1:5">
      <c r="A103" s="53" t="s">
        <v>133</v>
      </c>
      <c r="B103" s="63">
        <v>17925.093686863001</v>
      </c>
      <c r="C103" s="77" t="str">
        <f t="shared" si="2"/>
        <v>F</v>
      </c>
      <c r="D103" s="81" t="str">
        <f t="shared" si="1"/>
        <v>febrero 2024</v>
      </c>
      <c r="E103" s="82">
        <f t="shared" si="3"/>
        <v>19059.644617872</v>
      </c>
    </row>
    <row r="104" spans="1:5">
      <c r="A104" s="53" t="s">
        <v>134</v>
      </c>
      <c r="B104" s="63">
        <v>18555.273481952001</v>
      </c>
      <c r="C104" s="77" t="str">
        <f t="shared" si="2"/>
        <v>M</v>
      </c>
      <c r="D104" s="81" t="str">
        <f t="shared" si="1"/>
        <v>marzo 2024</v>
      </c>
      <c r="E104" s="82">
        <f t="shared" si="3"/>
        <v>19365.496333350002</v>
      </c>
    </row>
    <row r="105" spans="1:5">
      <c r="A105" s="53" t="s">
        <v>135</v>
      </c>
      <c r="B105" s="63">
        <v>21147.035178134</v>
      </c>
      <c r="C105" s="77" t="str">
        <f t="shared" si="2"/>
        <v>A</v>
      </c>
      <c r="D105" s="81" t="str">
        <f t="shared" si="1"/>
        <v>abril 2024</v>
      </c>
      <c r="E105" s="82">
        <f t="shared" si="3"/>
        <v>18001.263304657001</v>
      </c>
    </row>
    <row r="106" spans="1:5">
      <c r="A106" s="53" t="s">
        <v>137</v>
      </c>
      <c r="B106" s="63">
        <v>20144.493632336002</v>
      </c>
      <c r="C106" s="77" t="str">
        <f t="shared" si="2"/>
        <v>M</v>
      </c>
      <c r="D106" s="81" t="str">
        <f t="shared" si="1"/>
        <v>mayo 2024</v>
      </c>
      <c r="E106" s="82">
        <f t="shared" si="3"/>
        <v>18168.22538435</v>
      </c>
    </row>
    <row r="107" spans="1:5">
      <c r="A107" s="53" t="s">
        <v>138</v>
      </c>
      <c r="B107" s="63">
        <v>18259.250952975999</v>
      </c>
      <c r="C107" s="77" t="str">
        <f t="shared" si="2"/>
        <v>J</v>
      </c>
      <c r="D107" s="81" t="str">
        <f t="shared" si="1"/>
        <v>junio 2024</v>
      </c>
      <c r="E107" s="82">
        <f t="shared" si="3"/>
        <v>18226.510497849999</v>
      </c>
    </row>
    <row r="108" spans="1:5">
      <c r="A108" s="53" t="s">
        <v>139</v>
      </c>
      <c r="B108" s="63">
        <v>18498.181528513</v>
      </c>
      <c r="C108" s="77" t="str">
        <f t="shared" si="2"/>
        <v>J</v>
      </c>
      <c r="D108" s="81" t="str">
        <f t="shared" si="1"/>
        <v>julio 2024</v>
      </c>
      <c r="E108" s="82">
        <f t="shared" si="3"/>
        <v>21133.153917344</v>
      </c>
    </row>
    <row r="109" spans="1:5">
      <c r="A109" s="53" t="s">
        <v>141</v>
      </c>
      <c r="B109" s="63">
        <v>18858.458152863001</v>
      </c>
      <c r="C109" s="77" t="str">
        <f t="shared" si="2"/>
        <v>A</v>
      </c>
      <c r="D109" s="81" t="str">
        <f t="shared" si="1"/>
        <v>agosto 2024</v>
      </c>
      <c r="E109" s="82">
        <f t="shared" si="3"/>
        <v>20736.038399156001</v>
      </c>
    </row>
    <row r="110" spans="1:5">
      <c r="A110" s="53" t="s">
        <v>143</v>
      </c>
      <c r="B110" s="63">
        <v>19992.363477161001</v>
      </c>
      <c r="C110" s="77" t="str">
        <f t="shared" si="2"/>
        <v>S</v>
      </c>
      <c r="D110" s="81" t="str">
        <f>TEXT(EDATE(D111,-1),"mmmm aaaa")</f>
        <v>septiembre 2024</v>
      </c>
      <c r="E110" s="82">
        <f t="shared" si="3"/>
        <v>18449.849378872001</v>
      </c>
    </row>
    <row r="111" spans="1:5" ht="15" thickBot="1">
      <c r="A111" s="53" t="s">
        <v>145</v>
      </c>
      <c r="B111" s="63">
        <v>20969.938243843</v>
      </c>
      <c r="C111" s="78" t="str">
        <f t="shared" si="2"/>
        <v>O</v>
      </c>
      <c r="D111" s="83" t="str">
        <f>A2</f>
        <v>Octubre 2024</v>
      </c>
      <c r="E111" s="84">
        <f t="shared" si="3"/>
        <v>18867.557484624002</v>
      </c>
    </row>
    <row r="112" spans="1:5">
      <c r="A112" s="53" t="s">
        <v>147</v>
      </c>
      <c r="B112" s="63">
        <v>19059.644617872</v>
      </c>
    </row>
    <row r="113" spans="1:4">
      <c r="A113" s="53" t="s">
        <v>150</v>
      </c>
      <c r="B113" s="63">
        <v>19365.496333350002</v>
      </c>
    </row>
    <row r="114" spans="1:4">
      <c r="A114" s="53" t="s">
        <v>152</v>
      </c>
      <c r="B114" s="63">
        <v>18001.263304657001</v>
      </c>
    </row>
    <row r="115" spans="1:4">
      <c r="A115" s="53" t="s">
        <v>154</v>
      </c>
      <c r="B115" s="63">
        <v>18168.22538435</v>
      </c>
      <c r="C115"/>
      <c r="D115"/>
    </row>
    <row r="116" spans="1:4">
      <c r="A116" s="53" t="s">
        <v>156</v>
      </c>
      <c r="B116" s="63">
        <v>18226.510497849999</v>
      </c>
      <c r="C116"/>
      <c r="D116"/>
    </row>
    <row r="117" spans="1:4">
      <c r="A117" s="53" t="s">
        <v>159</v>
      </c>
      <c r="B117" s="63">
        <v>21133.153917344</v>
      </c>
      <c r="C117"/>
      <c r="D117"/>
    </row>
    <row r="118" spans="1:4">
      <c r="A118" s="53" t="s">
        <v>161</v>
      </c>
      <c r="B118" s="63">
        <v>20736.038399156001</v>
      </c>
      <c r="C118"/>
      <c r="D118"/>
    </row>
    <row r="119" spans="1:4">
      <c r="A119" s="53" t="s">
        <v>164</v>
      </c>
      <c r="B119" s="63">
        <v>18449.849378872001</v>
      </c>
      <c r="C119"/>
      <c r="D119"/>
    </row>
    <row r="120" spans="1:4">
      <c r="A120" s="53" t="s">
        <v>166</v>
      </c>
      <c r="B120" s="63">
        <v>18867.557484624002</v>
      </c>
      <c r="C120"/>
      <c r="D120"/>
    </row>
    <row r="121" spans="1:4">
      <c r="A121" s="53" t="s">
        <v>203</v>
      </c>
      <c r="B121" s="63">
        <v>7703.8239000000003</v>
      </c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171</v>
      </c>
      <c r="B129" s="62">
        <v>31413.181</v>
      </c>
      <c r="C129" s="55">
        <v>1</v>
      </c>
      <c r="D129" s="62">
        <v>634.55743199999995</v>
      </c>
      <c r="E129" s="87">
        <f>MAX(D129:D159)</f>
        <v>653.69230762400002</v>
      </c>
    </row>
    <row r="130" spans="1:5">
      <c r="A130" s="53" t="s">
        <v>172</v>
      </c>
      <c r="B130" s="62">
        <v>31827.203704</v>
      </c>
      <c r="C130" s="55">
        <v>2</v>
      </c>
      <c r="D130" s="62">
        <v>653.69230762400002</v>
      </c>
    </row>
    <row r="131" spans="1:5">
      <c r="A131" s="53" t="s">
        <v>173</v>
      </c>
      <c r="B131" s="62">
        <v>31771.925512000002</v>
      </c>
      <c r="C131" s="55">
        <v>3</v>
      </c>
      <c r="D131" s="62">
        <v>644.59272457600002</v>
      </c>
    </row>
    <row r="132" spans="1:5">
      <c r="A132" s="53" t="s">
        <v>174</v>
      </c>
      <c r="B132" s="62">
        <v>29932.789000000001</v>
      </c>
      <c r="C132" s="55">
        <v>4</v>
      </c>
      <c r="D132" s="62">
        <v>627.12433135200001</v>
      </c>
    </row>
    <row r="133" spans="1:5">
      <c r="A133" s="53" t="s">
        <v>175</v>
      </c>
      <c r="B133" s="62">
        <v>27024.318520000001</v>
      </c>
      <c r="C133" s="55">
        <v>5</v>
      </c>
      <c r="D133" s="62">
        <v>558.94109349600001</v>
      </c>
    </row>
    <row r="134" spans="1:5">
      <c r="A134" s="53" t="s">
        <v>176</v>
      </c>
      <c r="B134" s="62">
        <v>26905.535904</v>
      </c>
      <c r="C134" s="55">
        <v>6</v>
      </c>
      <c r="D134" s="62">
        <v>530.90346458399995</v>
      </c>
    </row>
    <row r="135" spans="1:5">
      <c r="A135" s="53" t="s">
        <v>177</v>
      </c>
      <c r="B135" s="62">
        <v>31837.571</v>
      </c>
      <c r="C135" s="55">
        <v>7</v>
      </c>
      <c r="D135" s="62">
        <v>640.24249771999996</v>
      </c>
    </row>
    <row r="136" spans="1:5">
      <c r="A136" s="53" t="s">
        <v>178</v>
      </c>
      <c r="B136" s="62">
        <v>31667.637999999999</v>
      </c>
      <c r="C136" s="55">
        <v>8</v>
      </c>
      <c r="D136" s="62">
        <v>640.25786200000005</v>
      </c>
    </row>
    <row r="137" spans="1:5">
      <c r="A137" s="53" t="s">
        <v>179</v>
      </c>
      <c r="B137" s="62">
        <v>31528.925999999999</v>
      </c>
      <c r="C137" s="55">
        <v>9</v>
      </c>
      <c r="D137" s="62">
        <v>638.98195990399995</v>
      </c>
    </row>
    <row r="138" spans="1:5">
      <c r="A138" s="53" t="s">
        <v>180</v>
      </c>
      <c r="B138" s="62">
        <v>30573.197</v>
      </c>
      <c r="C138" s="55">
        <v>10</v>
      </c>
      <c r="D138" s="62">
        <v>625.34278216799999</v>
      </c>
    </row>
    <row r="139" spans="1:5">
      <c r="A139" s="53" t="s">
        <v>181</v>
      </c>
      <c r="B139" s="62">
        <v>30029.623</v>
      </c>
      <c r="C139" s="55">
        <v>11</v>
      </c>
      <c r="D139" s="62">
        <v>616.03848863200005</v>
      </c>
    </row>
    <row r="140" spans="1:5">
      <c r="A140" s="53" t="s">
        <v>182</v>
      </c>
      <c r="B140" s="62">
        <v>25585.418000000001</v>
      </c>
      <c r="C140" s="55">
        <v>12</v>
      </c>
      <c r="D140" s="62">
        <v>543.93493419200001</v>
      </c>
    </row>
    <row r="141" spans="1:5">
      <c r="A141" s="53" t="s">
        <v>183</v>
      </c>
      <c r="B141" s="62">
        <v>25957.469504000001</v>
      </c>
      <c r="C141" s="55">
        <v>13</v>
      </c>
      <c r="D141" s="62">
        <v>505.59176344000002</v>
      </c>
    </row>
    <row r="142" spans="1:5">
      <c r="A142" s="53" t="s">
        <v>184</v>
      </c>
      <c r="B142" s="62">
        <v>31015.427</v>
      </c>
      <c r="C142" s="55">
        <v>14</v>
      </c>
      <c r="D142" s="62">
        <v>618.94905263199996</v>
      </c>
    </row>
    <row r="143" spans="1:5">
      <c r="A143" s="53" t="s">
        <v>185</v>
      </c>
      <c r="B143" s="62">
        <v>31488.912</v>
      </c>
      <c r="C143" s="55">
        <v>15</v>
      </c>
      <c r="D143" s="62">
        <v>644.998066784</v>
      </c>
    </row>
    <row r="144" spans="1:5">
      <c r="A144" s="53" t="s">
        <v>186</v>
      </c>
      <c r="B144" s="62">
        <v>31633.885999999999</v>
      </c>
      <c r="C144" s="55">
        <v>16</v>
      </c>
      <c r="D144" s="62">
        <v>647.58890498400001</v>
      </c>
    </row>
    <row r="145" spans="1:5">
      <c r="A145" s="53" t="s">
        <v>187</v>
      </c>
      <c r="B145" s="62">
        <v>31662.298999999999</v>
      </c>
      <c r="C145" s="55">
        <v>17</v>
      </c>
      <c r="D145" s="62">
        <v>641.61401343199998</v>
      </c>
    </row>
    <row r="146" spans="1:5">
      <c r="A146" s="53" t="s">
        <v>188</v>
      </c>
      <c r="B146" s="62">
        <v>29963.846000000001</v>
      </c>
      <c r="C146" s="55">
        <v>18</v>
      </c>
      <c r="D146" s="62">
        <v>625.31641048799997</v>
      </c>
    </row>
    <row r="147" spans="1:5">
      <c r="A147" s="53" t="s">
        <v>189</v>
      </c>
      <c r="B147" s="62">
        <v>26392.741999999998</v>
      </c>
      <c r="C147" s="55">
        <v>19</v>
      </c>
      <c r="D147" s="62">
        <v>546.54648750399997</v>
      </c>
    </row>
    <row r="148" spans="1:5">
      <c r="A148" s="53" t="s">
        <v>190</v>
      </c>
      <c r="B148" s="62">
        <v>26422.332999999999</v>
      </c>
      <c r="C148" s="55">
        <v>20</v>
      </c>
      <c r="D148" s="62">
        <v>511.81353979199997</v>
      </c>
    </row>
    <row r="149" spans="1:5">
      <c r="A149" s="53" t="s">
        <v>191</v>
      </c>
      <c r="B149" s="62">
        <v>30921.010999999999</v>
      </c>
      <c r="C149" s="55">
        <v>21</v>
      </c>
      <c r="D149" s="62">
        <v>604.61414527199997</v>
      </c>
    </row>
    <row r="150" spans="1:5">
      <c r="A150" s="53" t="s">
        <v>192</v>
      </c>
      <c r="B150" s="62">
        <v>31130.055</v>
      </c>
      <c r="C150" s="55">
        <v>22</v>
      </c>
      <c r="D150" s="62">
        <v>629.51002300799996</v>
      </c>
    </row>
    <row r="151" spans="1:5">
      <c r="A151" s="53" t="s">
        <v>193</v>
      </c>
      <c r="B151" s="62">
        <v>30965.296999999999</v>
      </c>
      <c r="C151" s="55">
        <v>23</v>
      </c>
      <c r="D151" s="62">
        <v>627.38010102400006</v>
      </c>
    </row>
    <row r="152" spans="1:5">
      <c r="A152" s="53" t="s">
        <v>194</v>
      </c>
      <c r="B152" s="62">
        <v>31235.748503999999</v>
      </c>
      <c r="C152" s="55">
        <v>24</v>
      </c>
      <c r="D152" s="62">
        <v>628.08782580800005</v>
      </c>
    </row>
    <row r="153" spans="1:5">
      <c r="A153" s="53" t="s">
        <v>195</v>
      </c>
      <c r="B153" s="62">
        <v>30061.719000000001</v>
      </c>
      <c r="C153" s="55">
        <v>25</v>
      </c>
      <c r="D153" s="62">
        <v>633.14964152799996</v>
      </c>
    </row>
    <row r="154" spans="1:5">
      <c r="A154" s="53" t="s">
        <v>196</v>
      </c>
      <c r="B154" s="62">
        <v>26833.666432000002</v>
      </c>
      <c r="C154" s="55">
        <v>26</v>
      </c>
      <c r="D154" s="62">
        <v>555.04862238400005</v>
      </c>
    </row>
    <row r="155" spans="1:5">
      <c r="A155" s="53" t="s">
        <v>197</v>
      </c>
      <c r="B155" s="62">
        <v>27035.347000000002</v>
      </c>
      <c r="C155" s="55">
        <v>27</v>
      </c>
      <c r="D155" s="62">
        <v>548.87655365600006</v>
      </c>
    </row>
    <row r="156" spans="1:5">
      <c r="A156" s="53" t="s">
        <v>198</v>
      </c>
      <c r="B156" s="62">
        <v>32031.6816</v>
      </c>
      <c r="C156" s="55">
        <v>28</v>
      </c>
      <c r="D156" s="62">
        <v>629.24714712000002</v>
      </c>
    </row>
    <row r="157" spans="1:5">
      <c r="A157" s="53" t="s">
        <v>199</v>
      </c>
      <c r="B157" s="62">
        <v>32057.491000000002</v>
      </c>
      <c r="C157" s="55">
        <v>29</v>
      </c>
      <c r="D157" s="62">
        <v>653.68027231999997</v>
      </c>
      <c r="E157"/>
    </row>
    <row r="158" spans="1:5">
      <c r="A158" s="53" t="s">
        <v>200</v>
      </c>
      <c r="B158" s="62">
        <v>31366.705504000001</v>
      </c>
      <c r="C158" s="55">
        <v>30</v>
      </c>
      <c r="D158" s="62">
        <v>640.38833325600001</v>
      </c>
      <c r="E158"/>
    </row>
    <row r="159" spans="1:5">
      <c r="A159" s="53" t="s">
        <v>167</v>
      </c>
      <c r="B159" s="62">
        <v>29449.871512000002</v>
      </c>
      <c r="C159" s="55">
        <v>31</v>
      </c>
      <c r="D159" s="62">
        <v>620.54670194400001</v>
      </c>
      <c r="E159"/>
    </row>
    <row r="160" spans="1:5">
      <c r="A160"/>
      <c r="C160"/>
      <c r="D160" s="88">
        <v>647.99839029600003</v>
      </c>
      <c r="E160" s="118">
        <f>(MAX(D129:D159)/D160-1)*100</f>
        <v>0.87869312845036962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39" t="s">
        <v>13</v>
      </c>
      <c r="C163" s="140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166</v>
      </c>
      <c r="B166" s="63">
        <v>32611</v>
      </c>
      <c r="C166" s="120" t="s">
        <v>208</v>
      </c>
      <c r="D166" s="88">
        <v>32338</v>
      </c>
      <c r="E166" s="118">
        <f>(B166/D166-1)*100</f>
        <v>0.84420805244604935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2022</v>
      </c>
      <c r="B172" s="63">
        <v>37926</v>
      </c>
      <c r="C172" s="120" t="s">
        <v>116</v>
      </c>
      <c r="D172" s="63">
        <v>38284</v>
      </c>
      <c r="E172" s="120" t="s">
        <v>123</v>
      </c>
    </row>
    <row r="173" spans="1:5">
      <c r="A173" s="55">
        <v>2023</v>
      </c>
      <c r="B173" s="63">
        <v>39101</v>
      </c>
      <c r="C173" s="120" t="s">
        <v>130</v>
      </c>
      <c r="D173" s="63">
        <v>37278</v>
      </c>
      <c r="E173" s="120" t="s">
        <v>136</v>
      </c>
    </row>
    <row r="174" spans="1:5">
      <c r="A174" s="55">
        <v>2024</v>
      </c>
      <c r="B174" s="63">
        <v>38272</v>
      </c>
      <c r="C174" s="120" t="s">
        <v>148</v>
      </c>
      <c r="D174" s="63">
        <v>36184</v>
      </c>
      <c r="E174" s="120" t="s">
        <v>162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2023</v>
      </c>
      <c r="B185" s="69">
        <f>D173</f>
        <v>37278</v>
      </c>
      <c r="C185" s="69">
        <f>B173</f>
        <v>39101</v>
      </c>
      <c r="D185" s="70" t="str">
        <f>MID(Dat_01!E173,1,2)+0&amp;" "&amp;TEXT(DATE(MID(Dat_01!E173,7,4),MID(Dat_01!E173,4,2),MID(Dat_01!E173,1,2)),"mmmm")&amp;" ("&amp;MID(Dat_01!E173,12,16)&amp;" h)"</f>
        <v>19 julio (14:27 h)</v>
      </c>
      <c r="E185" s="70" t="str">
        <f>MID(Dat_01!C173,1,2)+0&amp;" "&amp;TEXT(DATE(MID(Dat_01!C173,7,4),MID(Dat_01!C173,4,2),MID(Dat_01!C173,1,2)),"mmmm")&amp;" ("&amp;MID(Dat_01!C173,12,16)&amp;" h)"</f>
        <v>24 enero (20:43 h)</v>
      </c>
    </row>
    <row r="186" spans="1:6">
      <c r="A186" s="71">
        <f>A174</f>
        <v>2024</v>
      </c>
      <c r="B186" s="69">
        <f>D174</f>
        <v>36184</v>
      </c>
      <c r="C186" s="69">
        <f>B174</f>
        <v>38272</v>
      </c>
      <c r="D186" s="70" t="str">
        <f>MID(Dat_01!E174,1,2)+0&amp;" "&amp;TEXT(DATE(MID(Dat_01!E174,7,4),MID(Dat_01!E174,4,2),MID(Dat_01!E174,1,2)),"mmmm")&amp;" ("&amp;MID(Dat_01!E174,12,16)&amp;" h)"</f>
        <v>30 julio (14:41 h)</v>
      </c>
      <c r="E186" s="70" t="str">
        <f>MID(Dat_01!C174,1,2)+0&amp;" "&amp;TEXT(DATE(MID(Dat_01!C174,7,4),MID(Dat_01!C174,4,2),MID(Dat_01!C174,1,2)),"mmmm")&amp;" ("&amp;MID(Dat_01!C174,12,16)&amp;" h)"</f>
        <v>9 enero (20:56 h)</v>
      </c>
    </row>
    <row r="187" spans="1:6">
      <c r="A187" s="72" t="str">
        <f>LOWER(MID(A166,1,3))&amp;"-"&amp;MID(A174,3,2)</f>
        <v>oct-24</v>
      </c>
      <c r="B187" s="73" t="str">
        <f>IF(B163="Invierno","",B166)</f>
        <v/>
      </c>
      <c r="C187" s="73">
        <f>IF(B163="Invierno",B166,"")</f>
        <v>32611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29 octubre (20:29 h)</v>
      </c>
    </row>
    <row r="188" spans="1:6" ht="15">
      <c r="D188" s="124"/>
      <c r="E188" s="124" t="str">
        <f>CONCATENATE(MID(E187,1,FIND(" ",E187)+3)," ",MID(E187,FIND("(",E187)+1,7))</f>
        <v>29 oct 20:29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2024-11-14T16:30:05Z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