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4\JUL\INF_ELABORADA\"/>
    </mc:Choice>
  </mc:AlternateContent>
  <xr:revisionPtr revIDLastSave="0" documentId="13_ncr:1_{F4227CCF-C30E-4514-AC3B-802FA4CF22D0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6" l="1"/>
  <c r="C37" i="16"/>
  <c r="D37" i="16"/>
  <c r="E37" i="16"/>
  <c r="F37" i="16"/>
  <c r="G37" i="16"/>
  <c r="H37" i="16"/>
  <c r="D186" i="10"/>
  <c r="B186" i="10"/>
  <c r="B185" i="10"/>
  <c r="E186" i="10"/>
  <c r="D185" i="10"/>
  <c r="B36" i="16"/>
  <c r="C36" i="16"/>
  <c r="D36" i="16"/>
  <c r="E36" i="16"/>
  <c r="F36" i="16"/>
  <c r="G36" i="16"/>
  <c r="H36" i="16"/>
  <c r="C187" i="10"/>
  <c r="E187" i="10" s="1"/>
  <c r="E160" i="10"/>
  <c r="B35" i="16"/>
  <c r="C35" i="16"/>
  <c r="D35" i="16"/>
  <c r="E35" i="16"/>
  <c r="F35" i="16"/>
  <c r="G35" i="16"/>
  <c r="H35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7" i="10" l="1"/>
  <c r="D187" i="10" l="1"/>
  <c r="E188" i="10" s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G108" i="16" l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<sst xmlns="http://schemas.openxmlformats.org/spreadsheetml/2006/main" count="342" uniqueCount="209">
  <si>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</si>
  <si>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</si>
  <si>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</si>
  <si>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</si>
  <si>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</si>
  <si>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</si>
  <si>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</si>
  <si>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</si>
  <si>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</si>
  <si>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</si>
  <si>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</si>
  <si>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</si>
  <si>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</si>
  <si>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</si>
  <si>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</si>
  <si>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</si>
  <si>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</si>
  <si>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</si>
  <si>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</si>
  <si>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</si>
  <si>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</si>
  <si>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</si>
  <si>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</si>
  <si>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</si>
  <si>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</si>
  <si>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</si>
  <si>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</si>
  <si>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</si>
  <si>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</si>
  <si>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</si>
  <si>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</si>
  <si>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</si>
  <si>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</si>
  <si>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</si>
  <si>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</si>
  <si>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</si>
  <si>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</si>
  <si>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</si>
  <si>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</si>
  <si>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</si>
  <si>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</si>
  <si>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</si>
  <si>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</si>
  <si>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</si>
  <si>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</si>
  <si>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</si>
  <si>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</si>
  <si>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</si>
  <si>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</si>
  <si>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</si>
  <si>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</si>
  <si>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</si>
  <si>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</si>
  <si>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</si>
  <si>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</si>
  <si>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</si>
  <si>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</si>
  <si>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</si>
  <si>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</si>
  <si>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</si>
  <si>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</si>
  <si>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</si>
  <si>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</si>
  <si>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</si>
  <si>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</si>
  <si>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</si>
  <si>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</si>
  <si>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</si>
  <si>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</si>
  <si>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</si>
  <si>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</si>
  <si>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</si>
  <si>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</si>
  <si>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</si>
  <si>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</si>
  <si>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</si>
  <si>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</si>
  <si>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</si>
  <si>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</si>
  <si>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</si>
  <si>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</si>
  <si>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</si>
  <si>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</si>
  <si>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</si>
  <si>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</si>
  <si>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</si>
  <si>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</si>
  <si>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</si>
  <si>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</si>
  <si>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</si>
  <si>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</si>
  <si>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</si>
  <si>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</si>
  <si>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</si>
  <si>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</si>
  <si>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</si>
  <si>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</si>
  <si>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</si>
  <si>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</si>
  <si>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</si>
  <si>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</si>
  <si>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</si>
  <si>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</si>
  <si>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</si>
  <si>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</si>
  <si>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</si>
  <si>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</si>
  <si>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</si>
  <si>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</si>
  <si>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</si>
  <si>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</si>
  <si>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</si>
  <si>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</si>
  <si>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</si>
  <si>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</si>
  <si>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</si>
  <si>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</si>
  <si>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</si>
  <si>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</si>
  <si>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</si>
  <si>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</si>
  <si>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Julio 2022</t>
  </si>
  <si>
    <t>Agosto 2022</t>
  </si>
  <si>
    <t>14/07/2022 14:19</t>
  </si>
  <si>
    <t>Septiembre 2022</t>
  </si>
  <si>
    <t>Octubre 2022</t>
  </si>
  <si>
    <t>Noviembre 2022</t>
  </si>
  <si>
    <t>Diciembre 2022</t>
  </si>
  <si>
    <t>Enero 2023</t>
  </si>
  <si>
    <t>Febrero 2023</t>
  </si>
  <si>
    <t>24/01/2023 20:43</t>
  </si>
  <si>
    <t>Marzo 2023</t>
  </si>
  <si>
    <t>Abril 2023</t>
  </si>
  <si>
    <t>Mayo 2023</t>
  </si>
  <si>
    <t>Junio 2023</t>
  </si>
  <si>
    <t>Julio 2023</t>
  </si>
  <si>
    <t>31/07/2023</t>
  </si>
  <si>
    <t>19/07/2023 14:27</t>
  </si>
  <si>
    <t>Agosto 2023</t>
  </si>
  <si>
    <t>31/08/2023</t>
  </si>
  <si>
    <t>Septiembre 2023</t>
  </si>
  <si>
    <t>30/09/2023</t>
  </si>
  <si>
    <t>Octubre 2023</t>
  </si>
  <si>
    <t>31/10/2023</t>
  </si>
  <si>
    <t>Noviembre 2023</t>
  </si>
  <si>
    <t>30/11/2023</t>
  </si>
  <si>
    <t>Diciembre 2023</t>
  </si>
  <si>
    <t>31/12/2023</t>
  </si>
  <si>
    <t>Enero 2024</t>
  </si>
  <si>
    <t>31/01/2024</t>
  </si>
  <si>
    <t>Febrero 2024</t>
  </si>
  <si>
    <t>09/01/2024 20:56</t>
  </si>
  <si>
    <t>29/02/2024</t>
  </si>
  <si>
    <t>Marzo 2024</t>
  </si>
  <si>
    <t>31/03/2024</t>
  </si>
  <si>
    <t>Abril 2024</t>
  </si>
  <si>
    <t>30/04/2024</t>
  </si>
  <si>
    <t>Mayo 2024</t>
  </si>
  <si>
    <t>31/05/2024</t>
  </si>
  <si>
    <t>Junio 2024</t>
  </si>
  <si>
    <t>30/06/2024</t>
  </si>
  <si>
    <t>Desconocido</t>
  </si>
  <si>
    <t>Julio 2024</t>
  </si>
  <si>
    <t>31/07/2024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</si>
  <si>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ut="08/13/2024 06:38:15" si="2.00000001d7efce7ddb0b46e7ec14d0c2d15ee50d3ef1904bd41610591542a688d5d8b3a784dd063ff41469f0e40ae5249282756e779d3a03d658b5dac4b5798e7fc4bd76dfc5908bbd6420b92c04f99d9762538f391eb9303a50418eba7824a22e9564c038eb0d3ed17ecba59eca0c2c195e7ba8d15311edd2c95390504348fb731bd539f1b9ac5a37304ce71f2c3c2e7435be77a5e302156574d02537441adea30d.p.3082.0.1.Europe/Madrid.upriv*_1*_pidn2*_2*_session*-lat*_1.000000018a8377ded1a9bf770dcb350263905966bc6025e0410f885859b13628d7031b8c17252102cc9a0b33cca7ae6f6efb4f6029170453.000000017d7543433d88054adb37f61dfa5b9019bc6025e0f787bb5840cd3751810f5da286894aef06ef117b8f15e4ecd2a452be5e8be19b.0.1.1.BDEbi.D066E1C611E6257C10D00080EF253B44.0-3082.1.1_-0.1.0_-3082.1.1_5.5.0.*0.00000001b3e899d3b2dce754862587e177b50b2ac911585aa2b84e3093ba637067179f417fe189df.0.23.11*.2*.0400*.31152J.e.000000018d7c97b7996e13eea9b49d2dfec97486c911585a8cbbc271baaf36be74acc2ce1aac2117.0.10*.131*.122*.122.0.0" msgID="982608A611EF593E9A360080EF15B199"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</si>
  <si>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ut="08/13/2024 06:51:33" si="2.00000001d7efce7ddb0b46e7ec14d0c2d15ee50d3ef1904bd41610591542a688d5d8b3a784dd063ff41469f0e40ae5249282756e779d3a03d658b5dac4b5798e7fc4bd76dfc5908bbd6420b92c04f99d9762538f391eb9303a50418eba7824a22e9564c038eb0d3ed17ecba59eca0c2c195e7ba8d15311edd2c95390504348fb731bd539f1b9ac5a37304ce71f2c3c2e7435be77a5e302156574d02537441adea30d.p.3082.0.1.Europe/Madrid.upriv*_1*_pidn2*_2*_session*-lat*_1.000000018a8377ded1a9bf770dcb350263905966bc6025e0410f885859b13628d7031b8c17252102cc9a0b33cca7ae6f6efb4f6029170453.000000017d7543433d88054adb37f61dfa5b9019bc6025e0f787bb5840cd3751810f5da286894aef06ef117b8f15e4ecd2a452be5e8be19b.0.1.1.BDEbi.D066E1C611E6257C10D00080EF253B44.0-3082.1.1_-0.1.0_-3082.1.1_5.5.0.*0.00000001b3e899d3b2dce754862587e177b50b2ac911585aa2b84e3093ba637067179f417fe189df.0.23.11*.2*.0400*.31152J.e.000000018d7c97b7996e13eea9b49d2dfec97486c911585a8cbbc271baaf36be74acc2ce1aac2117.0.10*.131*.122*.122.0.0" msgID="B2D44EE311EF593E9A360080EFA5CF96"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rows="23" cols="10" /&gt;&lt;esdo ews="" ece="" ptn="" /&gt;&lt;/excel&gt;&lt;pgs&gt;&lt;pg rows="19" cols="9" nrr="1862" nrc="813"&gt;&lt;pg /&gt;&lt;bls&gt;&lt;bl sr="1" sc="1" rfetch="19" cfetch="9" posid="1" darows="0" dacols="1"&gt;&lt;excel&gt;&lt;epo ews="Dat_01" ece="A4" enr="MSTR.Balance_B.C._Mensual_Sistema_eléctrico"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</si>
  <si>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ut="08/13/2024 06:53:50" si="2.00000001d7efce7ddb0b46e7ec14d0c2d15ee50d3ef1904bd41610591542a688d5d8b3a784dd063ff41469f0e40ae5249282756e779d3a03d658b5dac4b5798e7fc4bd76dfc5908bbd6420b92c04f99d9762538f391eb9303a50418eba7824a22e9564c038eb0d3ed17ecba59eca0c2c195e7ba8d15311edd2c95390504348fb731bd539f1b9ac5a37304ce71f2c3c2e7435be77a5e302156574d02537441adea30d.p.3082.0.1.Europe/Madrid.upriv*_1*_pidn2*_2*_session*-lat*_1.000000018a8377ded1a9bf770dcb350263905966bc6025e0410f885859b13628d7031b8c17252102cc9a0b33cca7ae6f6efb4f6029170453.000000017d7543433d88054adb37f61dfa5b9019bc6025e0f787bb5840cd3751810f5da286894aef06ef117b8f15e4ecd2a452be5e8be19b.0.1.1.BDEbi.D066E1C611E6257C10D00080EF253B44.0-3082.1.1_-0.1.0_-3082.1.1_5.5.0.*0.00000001b3e899d3b2dce754862587e177b50b2ac911585aa2b84e3093ba637067179f417fe189df.0.23.11*.2*.0400*.31152J.e.000000018d7c97b7996e13eea9b49d2dfec97486c911585a8cbbc271baaf36be74acc2ce1aac2117.0.10*.131*.122*.122.0.0" msgID="B9FE1F0211EF59409A360080EF35F199"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nrr="952" nrc="1032"&gt;&lt;pg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</si>
  <si>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01/07/2024</t>
  </si>
  <si>
    <t>02/07/2024</t>
  </si>
  <si>
    <t>03/07/2024</t>
  </si>
  <si>
    <t>04/07/2024</t>
  </si>
  <si>
    <t>05/07/2024</t>
  </si>
  <si>
    <t>06/07/2024</t>
  </si>
  <si>
    <t>07/07/2024</t>
  </si>
  <si>
    <t>08/07/2024</t>
  </si>
  <si>
    <t>09/07/2024</t>
  </si>
  <si>
    <t>10/07/2024</t>
  </si>
  <si>
    <t>11/07/2024</t>
  </si>
  <si>
    <t>12/07/2024</t>
  </si>
  <si>
    <t>13/07/2024</t>
  </si>
  <si>
    <t>14/07/2024</t>
  </si>
  <si>
    <t>15/07/2024</t>
  </si>
  <si>
    <t>16/07/2024</t>
  </si>
  <si>
    <t>17/07/2024</t>
  </si>
  <si>
    <t>18/07/2024</t>
  </si>
  <si>
    <t>19/07/2024</t>
  </si>
  <si>
    <t>20/07/2024</t>
  </si>
  <si>
    <t>21/07/2024</t>
  </si>
  <si>
    <t>22/07/2024</t>
  </si>
  <si>
    <t>23/07/2024</t>
  </si>
  <si>
    <t>24/07/2024</t>
  </si>
  <si>
    <t>25/07/2024</t>
  </si>
  <si>
    <t>26/07/2024</t>
  </si>
  <si>
    <t>27/07/2024</t>
  </si>
  <si>
    <t>28/07/2024</t>
  </si>
  <si>
    <t>29/07/2024</t>
  </si>
  <si>
    <t>30/07/2024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</si>
  <si>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ut="08/13/2024 06:54:29" si="2.00000001d7efce7ddb0b46e7ec14d0c2d15ee50d3ef1904bd41610591542a688d5d8b3a784dd063ff41469f0e40ae5249282756e779d3a03d658b5dac4b5798e7fc4bd76dfc5908bbd6420b92c04f99d9762538f391eb9303a50418eba7824a22e9564c038eb0d3ed17ecba59eca0c2c195e7ba8d15311edd2c95390504348fb731bd539f1b9ac5a37304ce71f2c3c2e7435be77a5e302156574d02537441adea30d.p.3082.0.1.Europe/Madrid.upriv*_1*_pidn2*_2*_session*-lat*_1.000000018a8377ded1a9bf770dcb350263905966bc6025e0410f885859b13628d7031b8c17252102cc9a0b33cca7ae6f6efb4f6029170453.000000017d7543433d88054adb37f61dfa5b9019bc6025e0f787bb5840cd3751810f5da286894aef06ef117b8f15e4ecd2a452be5e8be19b.0.1.1.BDEbi.D066E1C611E6257C10D00080EF253B44.0-3082.1.1_-0.1.0_-3082.1.1_5.5.0.*0.00000001b3e899d3b2dce754862587e177b50b2ac911585aa2b84e3093ba637067179f417fe189df.0.23.11*.2*.0400*.31152J.e.000000018d7c97b7996e13eea9b49d2dfec97486c911585a8cbbc271baaf36be74acc2ce1aac2117.0.10*.131*.122*.122.0.0" msgID="DED2B8E211EF59409A360080EF757199"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nrr="3029" nrc="400"&gt;&lt;pg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</si>
  <si>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ut="08/13/2024 06:55:19" si="2.00000001d7efce7ddb0b46e7ec14d0c2d15ee50d3ef1904bd41610591542a688d5d8b3a784dd063ff41469f0e40ae5249282756e779d3a03d658b5dac4b5798e7fc4bd76dfc5908bbd6420b92c04f99d9762538f391eb9303a50418eba7824a22e9564c038eb0d3ed17ecba59eca0c2c195e7ba8d15311edd2c95390504348fb731bd539f1b9ac5a37304ce71f2c3c2e7435be77a5e302156574d02537441adea30d.p.3082.0.1.Europe/Madrid.upriv*_1*_pidn2*_2*_session*-lat*_1.000000018a8377ded1a9bf770dcb350263905966bc6025e0410f885859b13628d7031b8c17252102cc9a0b33cca7ae6f6efb4f6029170453.000000017d7543433d88054adb37f61dfa5b9019bc6025e0f787bb5840cd3751810f5da286894aef06ef117b8f15e4ecd2a452be5e8be19b.0.1.1.BDEbi.D066E1C611E6257C10D00080EF253B44.0-3082.1.1_-0.1.0_-3082.1.1_5.5.0.*0.00000001b3e899d3b2dce754862587e177b50b2ac911585aa2b84e3093ba637067179f417fe189df.0.23.11*.2*.0400*.31152J.e.000000018d7c97b7996e13eea9b49d2dfec97486c911585a8cbbc271baaf36be74acc2ce1aac2117.0.10*.131*.122*.122.0.0" msgID="FB05E86811EF59409A360080EFA5CF96"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nrr="3086" nrc="204"&gt;&lt;pg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</si>
  <si>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Agosto 2024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</si>
  <si>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ut="08/13/2024 07:17:23" si="2.00000001d7efce7ddb0b46e7ec14d0c2d15ee50d3ef1904bd41610591542a688d5d8b3a784dd063ff41469f0e40ae5249282756e779d3a03d658b5dac4b5798e7fc4bd76dfc5908bbd6420b92c04f99d9762538f391eb9303a50418eba7824a22e9564c038eb0d3ed17ecba59eca0c2c195e7ba8d15311edd2c95390504348fb731bd539f1b9ac5a37304ce71f2c3c2e7435be77a5e302156574d02537441adea30d.p.3082.0.1.Europe/Madrid.upriv*_1*_pidn2*_2*_session*-lat*_1.000000018a8377ded1a9bf770dcb350263905966bc6025e0410f885859b13628d7031b8c17252102cc9a0b33cca7ae6f6efb4f6029170453.000000017d7543433d88054adb37f61dfa5b9019bc6025e0f787bb5840cd3751810f5da286894aef06ef117b8f15e4ecd2a452be5e8be19b.0.1.1.BDEbi.D066E1C611E6257C10D00080EF253B44.0-3082.1.1_-0.1.0_-3082.1.1_5.5.0.*0.00000001b3e899d3b2dce754862587e177b50b2ac911585aa2b84e3093ba637067179f417fe189df.0.23.11*.2*.0400*.31152J.e.000000018d7c97b7996e13eea9b49d2dfec97486c911585a8cbbc271baaf36be74acc2ce1aac2117.0.10*.131*.122*.122.0.0" msgID="28F140F711EF59419A360080EF059199"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rows="34" cols="2" /&gt;&lt;esdo ews="" ece="" ptn="" /&gt;&lt;/excel&gt;&lt;pgs&gt;&lt;pg rows="32" cols="1" nrr="2997" nrc="98"&gt;&lt;pg /&gt;&lt;bls&gt;&lt;bl sr="1" sc="1" rfetch="32" cfetch="1" posid="1" darows="0" dacols="1"&gt;&lt;excel&gt;&lt;epo ews="Dat_01" ece="A85" enr="MSTR.Serie_Balance_B.C._Mensual" ptn="" qtn="" rows="34" cols="2" /&gt;&lt;esdo ews="" ece="" ptn="" /&gt;&lt;/excel&gt;&lt;gridRng&gt;&lt;sect id="TITLE_AREA" rngprop="1:1:2:1" /&gt;&lt;sect id="ROWHEADERS_AREA" rngprop="3:1:32:1" /&gt;&lt;sect id="COLUMNHEADERS_AREA" rngprop="1:2:2:1" /&gt;&lt;sect id="DATA_AREA" rngprop="3:2:32:1"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</si>
  <si>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ut="08/13/2024 07:22:42" si="2.00000001d7efce7ddb0b46e7ec14d0c2d15ee50d3ef1904bd41610591542a688d5d8b3a784dd063ff41469f0e40ae5249282756e779d3a03d658b5dac4b5798e7fc4bd76dfc5908bbd6420b92c04f99d9762538f391eb9303a50418eba7824a22e9564c038eb0d3ed17ecba59eca0c2c195e7ba8d15311edd2c95390504348fb731bd539f1b9ac5a37304ce71f2c3c2e7435be77a5e302156574d02537441adea30d.p.3082.0.1.Europe/Madrid.upriv*_1*_pidn2*_2*_session*-lat*_1.000000018a8377ded1a9bf770dcb350263905966bc6025e0410f885859b13628d7031b8c17252102cc9a0b33cca7ae6f6efb4f6029170453.000000017d7543433d88054adb37f61dfa5b9019bc6025e0f787bb5840cd3751810f5da286894aef06ef117b8f15e4ecd2a452be5e8be19b.0.1.1.BDEbi.D066E1C611E6257C10D00080EF253B44.0-3082.1.1_-0.1.0_-3082.1.1_5.5.0.*0.00000001b3e899d3b2dce754862587e177b50b2ac911585aa2b84e3093ba637067179f417fe189df.0.23.11*.2*.0400*.31152J.e.000000018d7c97b7996e13eea9b49d2dfec97486c911585a8cbbc271baaf36be74acc2ce1aac2117.0.10*.131*.122*.122.0.0" msgID="A820C6D211EF59449A360080EFD5329A"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nrr="3122" nrc="105"&gt;&lt;pg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</si>
  <si>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ut="08/13/2024 07:23:09" si="2.00000001d7efce7ddb0b46e7ec14d0c2d15ee50d3ef1904bd41610591542a688d5d8b3a784dd063ff41469f0e40ae5249282756e779d3a03d658b5dac4b5798e7fc4bd76dfc5908bbd6420b92c04f99d9762538f391eb9303a50418eba7824a22e9564c038eb0d3ed17ecba59eca0c2c195e7ba8d15311edd2c95390504348fb731bd539f1b9ac5a37304ce71f2c3c2e7435be77a5e302156574d02537441adea30d.p.3082.0.1.Europe/Madrid.upriv*_1*_pidn2*_2*_session*-lat*_1.000000018a8377ded1a9bf770dcb350263905966bc6025e0410f885859b13628d7031b8c17252102cc9a0b33cca7ae6f6efb4f6029170453.000000017d7543433d88054adb37f61dfa5b9019bc6025e0f787bb5840cd3751810f5da286894aef06ef117b8f15e4ecd2a452be5e8be19b.0.1.1.BDEbi.D066E1C611E6257C10D00080EF253B44.0-3082.1.1_-0.1.0_-3082.1.1_5.5.0.*0.00000001b3e899d3b2dce754862587e177b50b2ac911585aa2b84e3093ba637067179f417fe189df.0.23.11*.2*.0400*.31152J.e.000000018d7c97b7996e13eea9b49d2dfec97486c911585a8cbbc271baaf36be74acc2ce1aac2117.0.10*.131*.122*.122.0.0" msgID="E19DC09011EF59449A360080EF059199"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nrr="3091" nrc="104"&gt;&lt;pg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</si>
  <si>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30/07/2024 14:41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</si>
  <si>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ut="08/13/2024 07:24:44" si="2.00000001d7efce7ddb0b46e7ec14d0c2d15ee50d3ef1904bd41610591542a688d5d8b3a784dd063ff41469f0e40ae5249282756e779d3a03d658b5dac4b5798e7fc4bd76dfc5908bbd6420b92c04f99d9762538f391eb9303a50418eba7824a22e9564c038eb0d3ed17ecba59eca0c2c195e7ba8d15311edd2c95390504348fb731bd539f1b9ac5a37304ce71f2c3c2e7435be77a5e302156574d02537441adea30d.p.3082.0.1.Europe/Madrid.upriv*_1*_pidn2*_2*_session*-lat*_1.000000018a8377ded1a9bf770dcb350263905966bc6025e0410f885859b13628d7031b8c17252102cc9a0b33cca7ae6f6efb4f6029170453.000000017d7543433d88054adb37f61dfa5b9019bc6025e0f787bb5840cd3751810f5da286894aef06ef117b8f15e4ecd2a452be5e8be19b.0.1.1.BDEbi.D066E1C611E6257C10D00080EF253B44.0-3082.1.1_-0.1.0_-3082.1.1_5.5.0.*0.00000001b3e899d3b2dce754862587e177b50b2ac911585aa2b84e3093ba637067179f417fe189df.0.23.11*.2*.0400*.31152J.e.000000018d7c97b7996e13eea9b49d2dfec97486c911585a8cbbc271baaf36be74acc2ce1aac2117.0.10*.131*.122*.122.0.0" msgID="1A467EDC11EF59459A360080EF553097"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nrr="104" nrc="208"&gt;&lt;pg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</si>
  <si>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ut="08/13/2024 07:25:43" si="2.00000001d7efce7ddb0b46e7ec14d0c2d15ee50d3ef1904bd41610591542a688d5d8b3a784dd063ff41469f0e40ae5249282756e779d3a03d658b5dac4b5798e7fc4bd76dfc5908bbd6420b92c04f99d9762538f391eb9303a50418eba7824a22e9564c038eb0d3ed17ecba59eca0c2c195e7ba8d15311edd2c95390504348fb731bd539f1b9ac5a37304ce71f2c3c2e7435be77a5e302156574d02537441adea30d.p.3082.0.1.Europe/Madrid.upriv*_1*_pidn2*_2*_session*-lat*_1.000000018a8377ded1a9bf770dcb350263905966bc6025e0410f885859b13628d7031b8c17252102cc9a0b33cca7ae6f6efb4f6029170453.000000017d7543433d88054adb37f61dfa5b9019bc6025e0f787bb5840cd3751810f5da286894aef06ef117b8f15e4ecd2a452be5e8be19b.0.1.1.BDEbi.D066E1C611E6257C10D00080EF253B44.0-3082.1.1_-0.1.0_-3082.1.1_5.5.0.*0.00000001b3e899d3b2dce754862587e177b50b2ac911585aa2b84e3093ba637067179f417fe189df.0.23.11*.2*.0400*.31152J.e.000000018d7c97b7996e13eea9b49d2dfec97486c911585a8cbbc271baaf36be74acc2ce1aac2117.0.10*.131*.122*.122.0.0" msgID="3F2A606B11EF59459A360080EFC51198"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nrr="42" nrc="56"&gt;&lt;pg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</si>
  <si>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ut="08/13/2024 07:26:06" si="2.00000001d7efce7ddb0b46e7ec14d0c2d15ee50d3ef1904bd41610591542a688d5d8b3a784dd063ff41469f0e40ae5249282756e779d3a03d658b5dac4b5798e7fc4bd76dfc5908bbd6420b92c04f99d9762538f391eb9303a50418eba7824a22e9564c038eb0d3ed17ecba59eca0c2c195e7ba8d15311edd2c95390504348fb731bd539f1b9ac5a37304ce71f2c3c2e7435be77a5e302156574d02537441adea30d.p.3082.0.1.Europe/Madrid.upriv*_1*_pidn2*_2*_session*-lat*_1.000000018a8377ded1a9bf770dcb350263905966bc6025e0410f885859b13628d7031b8c17252102cc9a0b33cca7ae6f6efb4f6029170453.000000017d7543433d88054adb37f61dfa5b9019bc6025e0f787bb5840cd3751810f5da286894aef06ef117b8f15e4ecd2a452be5e8be19b.0.1.1.BDEbi.D066E1C611E6257C10D00080EF253B44.0-3082.1.1_-0.1.0_-3082.1.1_5.5.0.*0.00000001b3e899d3b2dce754862587e177b50b2ac911585aa2b84e3093ba637067179f417fe189df.0.23.11*.2*.0400*.31152J.e.000000018d7c97b7996e13eea9b49d2dfec97486c911585a8cbbc271baaf36be74acc2ce1aac2117.0.10*.131*.122*.122.0.0" msgID="4C96236B11EF59459A360080EFD53096"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nrr="101" nrc="404"&gt;&lt;pg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</si>
  <si>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1aa284bdf4574f47aff9718100c0b6c6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</si>
  <si>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ut="08/13/2024 07:27:08" si="2.00000001a9e908b82683c23fcc3a4038b3674a49a4a7be34dc1d3f6e426c92cc36516d5d85263df2e4e58f98022e23804fc12c295b92fbb187960176cdc73fdade09f3c26d718dcae8d45720e2cc9e88f670530715777a176347165fa876af59562508e72c3526db2527d81700e10980a4b7c26cdf2ce474045a2a43cdfea48409b861da09d24c6509361f3b19fde44b95a5baae706453a6dff204d83fc79234e32d.p.3082.0.1.Europe/Madrid.upriv*_1*_pidn2*_12*_session*-lat*_1.000000012650c34e96acf4a8dcc1cbe8b9e9b03ebc6025e09dbe4f3e1788a5c4b41b8cff70cddf9198a1866a1243540bdc7befc47b24691a.0000000191d0cf2678bc34b70cc6182681e6cd37bc6025e0125409457c26563046607fe0ff6b41a475c63a5d9c385d3fb7460b710f714fda.0.1.1.BDEbi.D066E1C611E6257C10D00080EF253B44.0-3082.1.1_-0.1.0_-3082.1.1_5.5.0.*0.000000017a53e524d1a23db553d1bc89a0d366cac911585ae825850bbbe5baa1cd58da4b82ad3bb2.0.23.11*.2*.0400*.31152J.e.0000000100c9fb0d5e1bc81678454dbdc20b6005c911585a028612f1d0288264d6897ca3378c2ed9.0.10*.131*.122*.122.0.0" msgID="6829B55611EF594563450080EF65610C"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nrr="1872" nrc="1008"&gt;&lt;pg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</si>
</sst>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-1.2199999999999999E-3</c:v>
                </c:pt>
                <c:pt idx="1">
                  <c:v>-2.7999999999999998E-4</c:v>
                </c:pt>
                <c:pt idx="2">
                  <c:v>-3.4499999999999999E-3</c:v>
                </c:pt>
                <c:pt idx="3">
                  <c:v>2.4499999999999999E-3</c:v>
                </c:pt>
                <c:pt idx="4">
                  <c:v>1.5200000000000001E-3</c:v>
                </c:pt>
                <c:pt idx="5">
                  <c:v>-7.3699999999999998E-3</c:v>
                </c:pt>
                <c:pt idx="6">
                  <c:v>1.439E-2</c:v>
                </c:pt>
                <c:pt idx="7">
                  <c:v>2.15E-3</c:v>
                </c:pt>
                <c:pt idx="8">
                  <c:v>-2.92E-2</c:v>
                </c:pt>
                <c:pt idx="9">
                  <c:v>3.2399999999999998E-2</c:v>
                </c:pt>
                <c:pt idx="10">
                  <c:v>2.3E-3</c:v>
                </c:pt>
                <c:pt idx="11">
                  <c:v>-1.183E-2</c:v>
                </c:pt>
                <c:pt idx="12">
                  <c:v>1.26E-2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-2.3120000000000002E-2</c:v>
                </c:pt>
                <c:pt idx="1">
                  <c:v>9.5E-4</c:v>
                </c:pt>
                <c:pt idx="2">
                  <c:v>-4.1700000000000001E-3</c:v>
                </c:pt>
                <c:pt idx="3">
                  <c:v>8.8400000000000006E-3</c:v>
                </c:pt>
                <c:pt idx="4">
                  <c:v>1.1999999999999999E-3</c:v>
                </c:pt>
                <c:pt idx="5">
                  <c:v>1.106E-2</c:v>
                </c:pt>
                <c:pt idx="6">
                  <c:v>-1.5630000000000002E-2</c:v>
                </c:pt>
                <c:pt idx="7">
                  <c:v>-2.7560000000000001E-2</c:v>
                </c:pt>
                <c:pt idx="8">
                  <c:v>6.1900000000000002E-3</c:v>
                </c:pt>
                <c:pt idx="9">
                  <c:v>1.91E-3</c:v>
                </c:pt>
                <c:pt idx="10">
                  <c:v>2.7799999999999999E-3</c:v>
                </c:pt>
                <c:pt idx="11">
                  <c:v>-1.512E-2</c:v>
                </c:pt>
                <c:pt idx="12">
                  <c:v>-2.0500000000000002E-3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-2.0570000000000001E-2</c:v>
                </c:pt>
                <c:pt idx="1">
                  <c:v>-1.8110000000000001E-2</c:v>
                </c:pt>
                <c:pt idx="2">
                  <c:v>-2.9700000000000001E-2</c:v>
                </c:pt>
                <c:pt idx="3">
                  <c:v>1.06E-2</c:v>
                </c:pt>
                <c:pt idx="4">
                  <c:v>3.3029999999999997E-2</c:v>
                </c:pt>
                <c:pt idx="5">
                  <c:v>3.9140000000000001E-2</c:v>
                </c:pt>
                <c:pt idx="6">
                  <c:v>9.41E-3</c:v>
                </c:pt>
                <c:pt idx="7">
                  <c:v>1.1679999999999999E-2</c:v>
                </c:pt>
                <c:pt idx="8">
                  <c:v>2.334E-2</c:v>
                </c:pt>
                <c:pt idx="9">
                  <c:v>2.01E-2</c:v>
                </c:pt>
                <c:pt idx="10">
                  <c:v>8.3700000000000007E-3</c:v>
                </c:pt>
                <c:pt idx="11">
                  <c:v>9.1999999999999998E-3</c:v>
                </c:pt>
                <c:pt idx="12">
                  <c:v>-1.5689999999999999E-2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-4.4909999999999999E-2</c:v>
                </c:pt>
                <c:pt idx="1">
                  <c:v>-1.7440000000000001E-2</c:v>
                </c:pt>
                <c:pt idx="2">
                  <c:v>-3.7319999999999999E-2</c:v>
                </c:pt>
                <c:pt idx="3">
                  <c:v>2.189E-2</c:v>
                </c:pt>
                <c:pt idx="4">
                  <c:v>3.5749999999999997E-2</c:v>
                </c:pt>
                <c:pt idx="5">
                  <c:v>4.283E-2</c:v>
                </c:pt>
                <c:pt idx="6">
                  <c:v>8.1700000000000002E-3</c:v>
                </c:pt>
                <c:pt idx="7">
                  <c:v>-1.3729999999999999E-2</c:v>
                </c:pt>
                <c:pt idx="8">
                  <c:v>3.3E-4</c:v>
                </c:pt>
                <c:pt idx="9">
                  <c:v>5.441E-2</c:v>
                </c:pt>
                <c:pt idx="10">
                  <c:v>1.345E-2</c:v>
                </c:pt>
                <c:pt idx="11">
                  <c:v>-1.7749999999999998E-2</c:v>
                </c:pt>
                <c:pt idx="12">
                  <c:v>-5.1399999999999996E-3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2004-2023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28.3708421053</c:v>
                </c:pt>
                <c:pt idx="1">
                  <c:v>28.643315789500001</c:v>
                </c:pt>
                <c:pt idx="2">
                  <c:v>29.076421052600001</c:v>
                </c:pt>
                <c:pt idx="3">
                  <c:v>29.608315789500001</c:v>
                </c:pt>
                <c:pt idx="4">
                  <c:v>29.323578947400001</c:v>
                </c:pt>
                <c:pt idx="5">
                  <c:v>29.231052631600001</c:v>
                </c:pt>
                <c:pt idx="6">
                  <c:v>29.199263157899999</c:v>
                </c:pt>
                <c:pt idx="7">
                  <c:v>29.3411578947</c:v>
                </c:pt>
                <c:pt idx="8">
                  <c:v>29.5806315789</c:v>
                </c:pt>
                <c:pt idx="9">
                  <c:v>30.084105263200001</c:v>
                </c:pt>
                <c:pt idx="10">
                  <c:v>30.1167368421</c:v>
                </c:pt>
                <c:pt idx="11">
                  <c:v>30.046526315800001</c:v>
                </c:pt>
                <c:pt idx="12">
                  <c:v>30.202736842099998</c:v>
                </c:pt>
                <c:pt idx="13">
                  <c:v>29.9743157895</c:v>
                </c:pt>
                <c:pt idx="14">
                  <c:v>30.433105263200002</c:v>
                </c:pt>
                <c:pt idx="15">
                  <c:v>30.563210526300001</c:v>
                </c:pt>
                <c:pt idx="16">
                  <c:v>30.9867894737</c:v>
                </c:pt>
                <c:pt idx="17">
                  <c:v>31.0791578947</c:v>
                </c:pt>
                <c:pt idx="18">
                  <c:v>30.9182631579</c:v>
                </c:pt>
                <c:pt idx="19">
                  <c:v>30.462</c:v>
                </c:pt>
                <c:pt idx="20">
                  <c:v>30.581894736799999</c:v>
                </c:pt>
                <c:pt idx="21">
                  <c:v>30.450842105300001</c:v>
                </c:pt>
                <c:pt idx="22">
                  <c:v>31.2190526316</c:v>
                </c:pt>
                <c:pt idx="23">
                  <c:v>30.823315789500001</c:v>
                </c:pt>
                <c:pt idx="24">
                  <c:v>30.760684210499999</c:v>
                </c:pt>
                <c:pt idx="25">
                  <c:v>30.470736842099999</c:v>
                </c:pt>
                <c:pt idx="26">
                  <c:v>30.444947368400001</c:v>
                </c:pt>
                <c:pt idx="27">
                  <c:v>30.447631578900001</c:v>
                </c:pt>
                <c:pt idx="28">
                  <c:v>30.408789473700001</c:v>
                </c:pt>
                <c:pt idx="29">
                  <c:v>29.288157894699999</c:v>
                </c:pt>
                <c:pt idx="30">
                  <c:v>30.8557894737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2004-2023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17.8061578947</c:v>
                </c:pt>
                <c:pt idx="1">
                  <c:v>17.818473684200001</c:v>
                </c:pt>
                <c:pt idx="2">
                  <c:v>18.2244210526</c:v>
                </c:pt>
                <c:pt idx="3">
                  <c:v>18.368473684200001</c:v>
                </c:pt>
                <c:pt idx="4">
                  <c:v>18.5003157895</c:v>
                </c:pt>
                <c:pt idx="5">
                  <c:v>18.616526315800002</c:v>
                </c:pt>
                <c:pt idx="6">
                  <c:v>18.217315789499999</c:v>
                </c:pt>
                <c:pt idx="7">
                  <c:v>18.332684210499998</c:v>
                </c:pt>
                <c:pt idx="8">
                  <c:v>18.38</c:v>
                </c:pt>
                <c:pt idx="9">
                  <c:v>18.394684210499999</c:v>
                </c:pt>
                <c:pt idx="10">
                  <c:v>18.793789473699999</c:v>
                </c:pt>
                <c:pt idx="11">
                  <c:v>18.677947368400002</c:v>
                </c:pt>
                <c:pt idx="12">
                  <c:v>18.4846315789</c:v>
                </c:pt>
                <c:pt idx="13">
                  <c:v>18.8595263158</c:v>
                </c:pt>
                <c:pt idx="14">
                  <c:v>18.691526315800001</c:v>
                </c:pt>
                <c:pt idx="15">
                  <c:v>18.8279473684</c:v>
                </c:pt>
                <c:pt idx="16">
                  <c:v>19.358421052600001</c:v>
                </c:pt>
                <c:pt idx="17">
                  <c:v>19.303578947399998</c:v>
                </c:pt>
                <c:pt idx="18">
                  <c:v>19.3595263158</c:v>
                </c:pt>
                <c:pt idx="19">
                  <c:v>19.464052631600001</c:v>
                </c:pt>
                <c:pt idx="20">
                  <c:v>19.422263157900002</c:v>
                </c:pt>
                <c:pt idx="21">
                  <c:v>19.3093684211</c:v>
                </c:pt>
                <c:pt idx="22">
                  <c:v>19.6389473684</c:v>
                </c:pt>
                <c:pt idx="23">
                  <c:v>19.552</c:v>
                </c:pt>
                <c:pt idx="24">
                  <c:v>19.505526315800001</c:v>
                </c:pt>
                <c:pt idx="25">
                  <c:v>19.321736842100002</c:v>
                </c:pt>
                <c:pt idx="26">
                  <c:v>19.262</c:v>
                </c:pt>
                <c:pt idx="27">
                  <c:v>19.301421052599999</c:v>
                </c:pt>
                <c:pt idx="28">
                  <c:v>19.222894736800001</c:v>
                </c:pt>
                <c:pt idx="29">
                  <c:v>19.253526315799999</c:v>
                </c:pt>
                <c:pt idx="30">
                  <c:v>19.112789473700001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2024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27.202999999999999</c:v>
                </c:pt>
                <c:pt idx="1">
                  <c:v>28.527999999999999</c:v>
                </c:pt>
                <c:pt idx="2">
                  <c:v>30.135000000000002</c:v>
                </c:pt>
                <c:pt idx="3">
                  <c:v>31.584</c:v>
                </c:pt>
                <c:pt idx="4">
                  <c:v>31.207000000000001</c:v>
                </c:pt>
                <c:pt idx="5">
                  <c:v>27.402000000000001</c:v>
                </c:pt>
                <c:pt idx="6">
                  <c:v>27.503</c:v>
                </c:pt>
                <c:pt idx="7">
                  <c:v>29.396999999999998</c:v>
                </c:pt>
                <c:pt idx="8">
                  <c:v>29.263999999999999</c:v>
                </c:pt>
                <c:pt idx="9">
                  <c:v>31.158999999999999</c:v>
                </c:pt>
                <c:pt idx="10">
                  <c:v>31.847000000000001</c:v>
                </c:pt>
                <c:pt idx="11">
                  <c:v>29.728999999999999</c:v>
                </c:pt>
                <c:pt idx="12">
                  <c:v>28.817</c:v>
                </c:pt>
                <c:pt idx="13">
                  <c:v>30.399000000000001</c:v>
                </c:pt>
                <c:pt idx="14">
                  <c:v>29.986999999999998</c:v>
                </c:pt>
                <c:pt idx="15">
                  <c:v>30.116</c:v>
                </c:pt>
                <c:pt idx="16">
                  <c:v>31.832999999999998</c:v>
                </c:pt>
                <c:pt idx="17">
                  <c:v>32.384</c:v>
                </c:pt>
                <c:pt idx="18">
                  <c:v>33.691000000000003</c:v>
                </c:pt>
                <c:pt idx="19">
                  <c:v>32.529000000000003</c:v>
                </c:pt>
                <c:pt idx="20">
                  <c:v>29.809000000000001</c:v>
                </c:pt>
                <c:pt idx="21">
                  <c:v>31.706</c:v>
                </c:pt>
                <c:pt idx="22">
                  <c:v>33.786999999999999</c:v>
                </c:pt>
                <c:pt idx="23">
                  <c:v>33.698999999999998</c:v>
                </c:pt>
                <c:pt idx="24">
                  <c:v>32.265999999999998</c:v>
                </c:pt>
                <c:pt idx="25">
                  <c:v>31.972999999999999</c:v>
                </c:pt>
                <c:pt idx="26">
                  <c:v>31.952999999999999</c:v>
                </c:pt>
                <c:pt idx="27">
                  <c:v>33.697000000000003</c:v>
                </c:pt>
                <c:pt idx="28">
                  <c:v>33.720999999999997</c:v>
                </c:pt>
                <c:pt idx="29">
                  <c:v>35.429000000000002</c:v>
                </c:pt>
                <c:pt idx="30">
                  <c:v>34.381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22.004000000000001</c:v>
                </c:pt>
                <c:pt idx="1">
                  <c:v>22.815000000000001</c:v>
                </c:pt>
                <c:pt idx="2">
                  <c:v>23.823</c:v>
                </c:pt>
                <c:pt idx="3">
                  <c:v>24.934000000000001</c:v>
                </c:pt>
                <c:pt idx="4">
                  <c:v>25.259</c:v>
                </c:pt>
                <c:pt idx="5">
                  <c:v>22.922999999999998</c:v>
                </c:pt>
                <c:pt idx="6">
                  <c:v>22.111999999999998</c:v>
                </c:pt>
                <c:pt idx="7">
                  <c:v>23.585999999999999</c:v>
                </c:pt>
                <c:pt idx="8">
                  <c:v>24.228000000000002</c:v>
                </c:pt>
                <c:pt idx="9">
                  <c:v>25.401</c:v>
                </c:pt>
                <c:pt idx="10">
                  <c:v>26.311</c:v>
                </c:pt>
                <c:pt idx="11">
                  <c:v>24.690999999999999</c:v>
                </c:pt>
                <c:pt idx="12">
                  <c:v>23.638999999999999</c:v>
                </c:pt>
                <c:pt idx="13">
                  <c:v>24.690999999999999</c:v>
                </c:pt>
                <c:pt idx="14">
                  <c:v>24.73</c:v>
                </c:pt>
                <c:pt idx="15">
                  <c:v>24.527999999999999</c:v>
                </c:pt>
                <c:pt idx="16">
                  <c:v>25.428999999999998</c:v>
                </c:pt>
                <c:pt idx="17">
                  <c:v>26.300999999999998</c:v>
                </c:pt>
                <c:pt idx="18">
                  <c:v>27.504000000000001</c:v>
                </c:pt>
                <c:pt idx="19">
                  <c:v>26.616</c:v>
                </c:pt>
                <c:pt idx="20">
                  <c:v>24.645</c:v>
                </c:pt>
                <c:pt idx="21">
                  <c:v>24.895</c:v>
                </c:pt>
                <c:pt idx="22">
                  <c:v>26.943000000000001</c:v>
                </c:pt>
                <c:pt idx="23">
                  <c:v>27.617000000000001</c:v>
                </c:pt>
                <c:pt idx="24">
                  <c:v>26.905999999999999</c:v>
                </c:pt>
                <c:pt idx="25">
                  <c:v>26.635000000000002</c:v>
                </c:pt>
                <c:pt idx="26">
                  <c:v>26.463999999999999</c:v>
                </c:pt>
                <c:pt idx="27">
                  <c:v>27.724</c:v>
                </c:pt>
                <c:pt idx="28">
                  <c:v>28.274999999999999</c:v>
                </c:pt>
                <c:pt idx="29">
                  <c:v>29.288</c:v>
                </c:pt>
                <c:pt idx="30">
                  <c:v>28.073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2024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16.805</c:v>
                </c:pt>
                <c:pt idx="1">
                  <c:v>17.102</c:v>
                </c:pt>
                <c:pt idx="2">
                  <c:v>17.512</c:v>
                </c:pt>
                <c:pt idx="3">
                  <c:v>18.285</c:v>
                </c:pt>
                <c:pt idx="4">
                  <c:v>19.312000000000001</c:v>
                </c:pt>
                <c:pt idx="5">
                  <c:v>18.443999999999999</c:v>
                </c:pt>
                <c:pt idx="6">
                  <c:v>16.72</c:v>
                </c:pt>
                <c:pt idx="7">
                  <c:v>17.774999999999999</c:v>
                </c:pt>
                <c:pt idx="8">
                  <c:v>19.192</c:v>
                </c:pt>
                <c:pt idx="9">
                  <c:v>19.643000000000001</c:v>
                </c:pt>
                <c:pt idx="10">
                  <c:v>20.776</c:v>
                </c:pt>
                <c:pt idx="11">
                  <c:v>19.652000000000001</c:v>
                </c:pt>
                <c:pt idx="12">
                  <c:v>18.462</c:v>
                </c:pt>
                <c:pt idx="13">
                  <c:v>18.983000000000001</c:v>
                </c:pt>
                <c:pt idx="14">
                  <c:v>19.472999999999999</c:v>
                </c:pt>
                <c:pt idx="15">
                  <c:v>18.940000000000001</c:v>
                </c:pt>
                <c:pt idx="16">
                  <c:v>19.026</c:v>
                </c:pt>
                <c:pt idx="17">
                  <c:v>20.216999999999999</c:v>
                </c:pt>
                <c:pt idx="18">
                  <c:v>21.317</c:v>
                </c:pt>
                <c:pt idx="19">
                  <c:v>20.702999999999999</c:v>
                </c:pt>
                <c:pt idx="20">
                  <c:v>19.481000000000002</c:v>
                </c:pt>
                <c:pt idx="21">
                  <c:v>18.084</c:v>
                </c:pt>
                <c:pt idx="22">
                  <c:v>20.099</c:v>
                </c:pt>
                <c:pt idx="23">
                  <c:v>21.535</c:v>
                </c:pt>
                <c:pt idx="24">
                  <c:v>21.545000000000002</c:v>
                </c:pt>
                <c:pt idx="25">
                  <c:v>21.297000000000001</c:v>
                </c:pt>
                <c:pt idx="26">
                  <c:v>20.974</c:v>
                </c:pt>
                <c:pt idx="27">
                  <c:v>21.751000000000001</c:v>
                </c:pt>
                <c:pt idx="28">
                  <c:v>22.83</c:v>
                </c:pt>
                <c:pt idx="29">
                  <c:v>23.146999999999998</c:v>
                </c:pt>
                <c:pt idx="30">
                  <c:v>21.765999999999998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23.802</c:v>
                </c:pt>
                <c:pt idx="1">
                  <c:v>25.172000000000001</c:v>
                </c:pt>
                <c:pt idx="2">
                  <c:v>25.169</c:v>
                </c:pt>
                <c:pt idx="3">
                  <c:v>25.178000000000001</c:v>
                </c:pt>
                <c:pt idx="4">
                  <c:v>24.725999999999999</c:v>
                </c:pt>
                <c:pt idx="5">
                  <c:v>24.882999999999999</c:v>
                </c:pt>
                <c:pt idx="6">
                  <c:v>25.376000000000001</c:v>
                </c:pt>
                <c:pt idx="7">
                  <c:v>25.225999999999999</c:v>
                </c:pt>
                <c:pt idx="8">
                  <c:v>25.776</c:v>
                </c:pt>
                <c:pt idx="9">
                  <c:v>27.111999999999998</c:v>
                </c:pt>
                <c:pt idx="10">
                  <c:v>27.565999999999999</c:v>
                </c:pt>
                <c:pt idx="11">
                  <c:v>26.332000000000001</c:v>
                </c:pt>
                <c:pt idx="12">
                  <c:v>26.091000000000001</c:v>
                </c:pt>
                <c:pt idx="13">
                  <c:v>27.015999999999998</c:v>
                </c:pt>
                <c:pt idx="14">
                  <c:v>25.47</c:v>
                </c:pt>
                <c:pt idx="15">
                  <c:v>25.067</c:v>
                </c:pt>
                <c:pt idx="16">
                  <c:v>26.79</c:v>
                </c:pt>
                <c:pt idx="17">
                  <c:v>27.917999999999999</c:v>
                </c:pt>
                <c:pt idx="18">
                  <c:v>27.733000000000001</c:v>
                </c:pt>
                <c:pt idx="19">
                  <c:v>26.231999999999999</c:v>
                </c:pt>
                <c:pt idx="20">
                  <c:v>24.981000000000002</c:v>
                </c:pt>
                <c:pt idx="21">
                  <c:v>24.861000000000001</c:v>
                </c:pt>
                <c:pt idx="22">
                  <c:v>26.015999999999998</c:v>
                </c:pt>
                <c:pt idx="23">
                  <c:v>25.593</c:v>
                </c:pt>
                <c:pt idx="24">
                  <c:v>24.23</c:v>
                </c:pt>
                <c:pt idx="25">
                  <c:v>24.251999999999999</c:v>
                </c:pt>
                <c:pt idx="26">
                  <c:v>25.193999999999999</c:v>
                </c:pt>
                <c:pt idx="27">
                  <c:v>25.324999999999999</c:v>
                </c:pt>
                <c:pt idx="28">
                  <c:v>26.38</c:v>
                </c:pt>
                <c:pt idx="29">
                  <c:v>26.373999999999999</c:v>
                </c:pt>
                <c:pt idx="30">
                  <c:v>26.260999999999999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22142.272724079001</c:v>
                </c:pt>
                <c:pt idx="1">
                  <c:v>20486.167309894001</c:v>
                </c:pt>
                <c:pt idx="2">
                  <c:v>18959.861198449998</c:v>
                </c:pt>
                <c:pt idx="3">
                  <c:v>18102.428654558</c:v>
                </c:pt>
                <c:pt idx="4">
                  <c:v>18199.926079624001</c:v>
                </c:pt>
                <c:pt idx="5">
                  <c:v>19138.984155294998</c:v>
                </c:pt>
                <c:pt idx="6">
                  <c:v>20783.747203071998</c:v>
                </c:pt>
                <c:pt idx="7">
                  <c:v>19306.806581596</c:v>
                </c:pt>
                <c:pt idx="8">
                  <c:v>19343.614833938998</c:v>
                </c:pt>
                <c:pt idx="9">
                  <c:v>17071.739878231001</c:v>
                </c:pt>
                <c:pt idx="10">
                  <c:v>17925.093686863001</c:v>
                </c:pt>
                <c:pt idx="11">
                  <c:v>18555.273481952001</c:v>
                </c:pt>
                <c:pt idx="12">
                  <c:v>21147.936138133999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21147.936138133999</c:v>
                </c:pt>
                <c:pt idx="1">
                  <c:v>20128.974296336</c:v>
                </c:pt>
                <c:pt idx="2">
                  <c:v>18252.346802976001</c:v>
                </c:pt>
                <c:pt idx="3">
                  <c:v>18502.050882512998</c:v>
                </c:pt>
                <c:pt idx="4">
                  <c:v>18850.531763863</c:v>
                </c:pt>
                <c:pt idx="5">
                  <c:v>19958.679922161002</c:v>
                </c:pt>
                <c:pt idx="6">
                  <c:v>20953.458718843001</c:v>
                </c:pt>
                <c:pt idx="7">
                  <c:v>19041.808859871999</c:v>
                </c:pt>
                <c:pt idx="8">
                  <c:v>19350.07738635</c:v>
                </c:pt>
                <c:pt idx="9">
                  <c:v>18000.578486656999</c:v>
                </c:pt>
                <c:pt idx="10">
                  <c:v>18166.168767349998</c:v>
                </c:pt>
                <c:pt idx="11">
                  <c:v>18225.960190850001</c:v>
                </c:pt>
                <c:pt idx="12">
                  <c:v>21039.228277254999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jul-24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37278</c:v>
                </c:pt>
                <c:pt idx="3">
                  <c:v>36184</c:v>
                </c:pt>
                <c:pt idx="4">
                  <c:v>36184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08-452D-8DE6-868F83C1B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jul-24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39101</c:v>
                </c:pt>
                <c:pt idx="3">
                  <c:v>38272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630.28184094300002</c:v>
                </c:pt>
                <c:pt idx="1">
                  <c:v>652.24036320000005</c:v>
                </c:pt>
                <c:pt idx="2">
                  <c:v>670.08723623200001</c:v>
                </c:pt>
                <c:pt idx="3">
                  <c:v>690.37421112799996</c:v>
                </c:pt>
                <c:pt idx="4">
                  <c:v>691.61067872800004</c:v>
                </c:pt>
                <c:pt idx="5">
                  <c:v>604.47013334400003</c:v>
                </c:pt>
                <c:pt idx="6">
                  <c:v>545.09413299200003</c:v>
                </c:pt>
                <c:pt idx="7">
                  <c:v>652.607615184</c:v>
                </c:pt>
                <c:pt idx="8">
                  <c:v>681.07438123199995</c:v>
                </c:pt>
                <c:pt idx="9">
                  <c:v>700.259583088</c:v>
                </c:pt>
                <c:pt idx="10">
                  <c:v>727.793853152</c:v>
                </c:pt>
                <c:pt idx="11">
                  <c:v>716.08243295199998</c:v>
                </c:pt>
                <c:pt idx="12">
                  <c:v>614.93044397599999</c:v>
                </c:pt>
                <c:pt idx="13">
                  <c:v>568.157109472</c:v>
                </c:pt>
                <c:pt idx="14">
                  <c:v>689.58864859200003</c:v>
                </c:pt>
                <c:pt idx="15">
                  <c:v>703.03060655199999</c:v>
                </c:pt>
                <c:pt idx="16">
                  <c:v>711.18218727199996</c:v>
                </c:pt>
                <c:pt idx="17">
                  <c:v>729.64614600799996</c:v>
                </c:pt>
                <c:pt idx="18">
                  <c:v>738.60812151200003</c:v>
                </c:pt>
                <c:pt idx="19">
                  <c:v>654.41320912799995</c:v>
                </c:pt>
                <c:pt idx="20">
                  <c:v>586.80005438399996</c:v>
                </c:pt>
                <c:pt idx="21">
                  <c:v>685.31172467199997</c:v>
                </c:pt>
                <c:pt idx="22">
                  <c:v>725.85839116</c:v>
                </c:pt>
                <c:pt idx="23">
                  <c:v>747.32747991999997</c:v>
                </c:pt>
                <c:pt idx="24">
                  <c:v>713.61246335999999</c:v>
                </c:pt>
                <c:pt idx="25">
                  <c:v>713.52118810399998</c:v>
                </c:pt>
                <c:pt idx="26">
                  <c:v>646.43446446400003</c:v>
                </c:pt>
                <c:pt idx="27">
                  <c:v>613.81097976000001</c:v>
                </c:pt>
                <c:pt idx="28">
                  <c:v>734.95139900799995</c:v>
                </c:pt>
                <c:pt idx="29">
                  <c:v>753.54913871999997</c:v>
                </c:pt>
                <c:pt idx="30">
                  <c:v>746.51805901600005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29909.126</c:v>
                </c:pt>
                <c:pt idx="1">
                  <c:v>30542.21</c:v>
                </c:pt>
                <c:pt idx="2">
                  <c:v>31249.474999999999</c:v>
                </c:pt>
                <c:pt idx="3">
                  <c:v>32282.063999999998</c:v>
                </c:pt>
                <c:pt idx="4">
                  <c:v>31543.61</c:v>
                </c:pt>
                <c:pt idx="5">
                  <c:v>27692.624</c:v>
                </c:pt>
                <c:pt idx="6">
                  <c:v>27000.519</c:v>
                </c:pt>
                <c:pt idx="7">
                  <c:v>30938.066999999999</c:v>
                </c:pt>
                <c:pt idx="8">
                  <c:v>32010.053</c:v>
                </c:pt>
                <c:pt idx="9">
                  <c:v>33182.940999999999</c:v>
                </c:pt>
                <c:pt idx="10">
                  <c:v>34094.550999999999</c:v>
                </c:pt>
                <c:pt idx="11">
                  <c:v>32888.018991999998</c:v>
                </c:pt>
                <c:pt idx="12">
                  <c:v>28103.473999999998</c:v>
                </c:pt>
                <c:pt idx="13">
                  <c:v>28050.543399999999</c:v>
                </c:pt>
                <c:pt idx="14">
                  <c:v>32744.291000000001</c:v>
                </c:pt>
                <c:pt idx="15">
                  <c:v>32334.666000000001</c:v>
                </c:pt>
                <c:pt idx="16">
                  <c:v>32947.357000000004</c:v>
                </c:pt>
                <c:pt idx="17">
                  <c:v>33945.781503999999</c:v>
                </c:pt>
                <c:pt idx="18">
                  <c:v>34307.758999999998</c:v>
                </c:pt>
                <c:pt idx="19">
                  <c:v>30551.955999999998</c:v>
                </c:pt>
                <c:pt idx="20">
                  <c:v>28863.859359999999</c:v>
                </c:pt>
                <c:pt idx="21">
                  <c:v>32740.184000000001</c:v>
                </c:pt>
                <c:pt idx="22">
                  <c:v>34163.177000000003</c:v>
                </c:pt>
                <c:pt idx="23">
                  <c:v>34616.050999999999</c:v>
                </c:pt>
                <c:pt idx="24">
                  <c:v>33079.495999999999</c:v>
                </c:pt>
                <c:pt idx="25">
                  <c:v>32620.947887999999</c:v>
                </c:pt>
                <c:pt idx="26">
                  <c:v>30643.136999999999</c:v>
                </c:pt>
                <c:pt idx="27">
                  <c:v>30865.654999999999</c:v>
                </c:pt>
                <c:pt idx="28">
                  <c:v>34835.25</c:v>
                </c:pt>
                <c:pt idx="29">
                  <c:v>35102.350312000002</c:v>
                </c:pt>
                <c:pt idx="30">
                  <c:v>34976.578503999997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0.76599</cdr:x>
      <cdr:y>0.14446</cdr:y>
    </cdr:from>
    <cdr:to>
      <cdr:x>0.93086</cdr:x>
      <cdr:y>0.22631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247" y="429294"/>
          <a:ext cx="1161039" cy="24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19 julio (14:27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9 enero (20:56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30 julio (14:41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30 julio (14:41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 enero (20:43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5703125" style="16" customWidth="1"/>
    <col min="3" max="3" width="16.42578125" style="16" customWidth="1"/>
    <col min="4" max="4" width="4.5703125" style="16" customWidth="1"/>
    <col min="5" max="5" width="95.570312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Julio 2024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Julio 2024</v>
      </c>
      <c r="L3" s="2"/>
    </row>
    <row r="4" spans="3:12" ht="20.100000000000001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Julio 2024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24/23</v>
      </c>
      <c r="H8" s="42" t="s">
        <v>3</v>
      </c>
      <c r="I8" s="45" t="str">
        <f>G8</f>
        <v>% 24/23</v>
      </c>
      <c r="J8" s="42" t="s">
        <v>3</v>
      </c>
      <c r="K8" s="45" t="str">
        <f>G8</f>
        <v>% 24/23</v>
      </c>
    </row>
    <row r="9" spans="3:12">
      <c r="C9" s="37"/>
      <c r="E9" s="30" t="s">
        <v>4</v>
      </c>
      <c r="F9" s="31">
        <f>VLOOKUP("Demanda transporte (b.c.)",Dat_01!A4:J29,2,FALSE)/1000</f>
        <v>21039.283722255001</v>
      </c>
      <c r="G9" s="47">
        <f>VLOOKUP("Demanda transporte (b.c.)",Dat_01!A4:J29,4,FALSE)*100</f>
        <v>-0.51377313999999996</v>
      </c>
      <c r="H9" s="31">
        <f>VLOOKUP("Demanda transporte (b.c.)",Dat_01!A4:J29,5,FALSE)/1000</f>
        <v>134777.34533817699</v>
      </c>
      <c r="I9" s="47">
        <f>VLOOKUP("Demanda transporte (b.c.)",Dat_01!A4:J29,7,FALSE)*100</f>
        <v>0.47947016999999997</v>
      </c>
      <c r="J9" s="31">
        <f>VLOOKUP("Demanda transporte (b.c.)",Dat_01!A4:J29,8,FALSE)/1000</f>
        <v>230469.92900602601</v>
      </c>
      <c r="K9" s="47">
        <f>VLOOKUP("Demanda transporte (b.c.)",Dat_01!A4:J29,10,FALSE)*100</f>
        <v>0.63240757000000003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1.26</v>
      </c>
      <c r="H12" s="43"/>
      <c r="I12" s="43">
        <f>Dat_01!H45*100</f>
        <v>0.31</v>
      </c>
      <c r="J12" s="43"/>
      <c r="K12" s="43">
        <f>Dat_01!L45*100</f>
        <v>0.11</v>
      </c>
    </row>
    <row r="13" spans="3:12">
      <c r="E13" s="34" t="s">
        <v>26</v>
      </c>
      <c r="F13" s="33"/>
      <c r="G13" s="43">
        <f>Dat_01!E45*100</f>
        <v>-0.20500000000000002</v>
      </c>
      <c r="H13" s="43"/>
      <c r="I13" s="43">
        <f>Dat_01!I45*100</f>
        <v>-0.752</v>
      </c>
      <c r="J13" s="43"/>
      <c r="K13" s="43">
        <f>Dat_01!M45*100</f>
        <v>-0.318</v>
      </c>
    </row>
    <row r="14" spans="3:12">
      <c r="E14" s="35" t="s">
        <v>5</v>
      </c>
      <c r="F14" s="36"/>
      <c r="G14" s="44">
        <f>Dat_01!F45*100</f>
        <v>-1.569</v>
      </c>
      <c r="H14" s="44"/>
      <c r="I14" s="44">
        <f>Dat_01!J45*100</f>
        <v>0.92099999999999993</v>
      </c>
      <c r="J14" s="44"/>
      <c r="K14" s="44">
        <f>Dat_01!N45*100</f>
        <v>0.84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Julio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Julio 2024</v>
      </c>
    </row>
    <row r="4" spans="3:5" ht="20.100000000000001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Julio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Julio 2024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Julio 2024</v>
      </c>
    </row>
    <row r="4" spans="3:27" ht="20.100000000000001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B37" sqref="B37"/>
    </sheetView>
  </sheetViews>
  <sheetFormatPr baseColWidth="10" defaultColWidth="11.42578125" defaultRowHeight="11.25" customHeight="1"/>
  <cols>
    <col min="1" max="1" width="2.5703125" style="94" customWidth="1"/>
    <col min="2" max="2" width="16.5703125" style="94" customWidth="1"/>
    <col min="3" max="5" width="11.42578125" style="94"/>
    <col min="6" max="7" width="22.570312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Julio 2024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julio</v>
      </c>
      <c r="B5" s="93" t="s">
        <v>77</v>
      </c>
    </row>
    <row r="6" spans="1:16" ht="15">
      <c r="A6" s="95">
        <f>YEAR(B7)-1</f>
        <v>2023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01/07/2024</v>
      </c>
      <c r="C7" s="99">
        <f>Dat_01!B52</f>
        <v>27.202999999999999</v>
      </c>
      <c r="D7" s="99">
        <f>Dat_01!C52</f>
        <v>22.004000000000001</v>
      </c>
      <c r="E7" s="99">
        <f>Dat_01!D52</f>
        <v>16.805</v>
      </c>
      <c r="F7" s="99">
        <f>Dat_01!H52</f>
        <v>17.8061578947</v>
      </c>
      <c r="G7" s="99">
        <f>Dat_01!G52</f>
        <v>28.3708421053</v>
      </c>
      <c r="H7" s="99">
        <f>Dat_01!E52</f>
        <v>23.802</v>
      </c>
    </row>
    <row r="8" spans="1:16" ht="11.25" customHeight="1">
      <c r="A8" s="92">
        <v>2</v>
      </c>
      <c r="B8" s="98" t="str">
        <f>Dat_01!A53</f>
        <v>02/07/2024</v>
      </c>
      <c r="C8" s="99">
        <f>Dat_01!B53</f>
        <v>28.527999999999999</v>
      </c>
      <c r="D8" s="99">
        <f>Dat_01!C53</f>
        <v>22.815000000000001</v>
      </c>
      <c r="E8" s="99">
        <f>Dat_01!D53</f>
        <v>17.102</v>
      </c>
      <c r="F8" s="99">
        <f>Dat_01!H53</f>
        <v>17.818473684200001</v>
      </c>
      <c r="G8" s="99">
        <f>Dat_01!G53</f>
        <v>28.643315789500001</v>
      </c>
      <c r="H8" s="99">
        <f>Dat_01!E53</f>
        <v>25.172000000000001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03/07/2024</v>
      </c>
      <c r="C9" s="99">
        <f>Dat_01!B54</f>
        <v>30.135000000000002</v>
      </c>
      <c r="D9" s="99">
        <f>Dat_01!C54</f>
        <v>23.823</v>
      </c>
      <c r="E9" s="99">
        <f>Dat_01!D54</f>
        <v>17.512</v>
      </c>
      <c r="F9" s="99">
        <f>Dat_01!H54</f>
        <v>18.2244210526</v>
      </c>
      <c r="G9" s="99">
        <f>Dat_01!G54</f>
        <v>29.076421052600001</v>
      </c>
      <c r="H9" s="99">
        <f>Dat_01!E54</f>
        <v>25.169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04/07/2024</v>
      </c>
      <c r="C10" s="99">
        <f>Dat_01!B55</f>
        <v>31.584</v>
      </c>
      <c r="D10" s="99">
        <f>Dat_01!C55</f>
        <v>24.934000000000001</v>
      </c>
      <c r="E10" s="99">
        <f>Dat_01!D55</f>
        <v>18.285</v>
      </c>
      <c r="F10" s="99">
        <f>Dat_01!H55</f>
        <v>18.368473684200001</v>
      </c>
      <c r="G10" s="99">
        <f>Dat_01!G55</f>
        <v>29.608315789500001</v>
      </c>
      <c r="H10" s="99">
        <f>Dat_01!E55</f>
        <v>25.178000000000001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05/07/2024</v>
      </c>
      <c r="C11" s="99">
        <f>Dat_01!B56</f>
        <v>31.207000000000001</v>
      </c>
      <c r="D11" s="99">
        <f>Dat_01!C56</f>
        <v>25.259</v>
      </c>
      <c r="E11" s="99">
        <f>Dat_01!D56</f>
        <v>19.312000000000001</v>
      </c>
      <c r="F11" s="99">
        <f>Dat_01!H56</f>
        <v>18.5003157895</v>
      </c>
      <c r="G11" s="99">
        <f>Dat_01!G56</f>
        <v>29.323578947400001</v>
      </c>
      <c r="H11" s="99">
        <f>Dat_01!E56</f>
        <v>24.725999999999999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06/07/2024</v>
      </c>
      <c r="C12" s="99">
        <f>Dat_01!B57</f>
        <v>27.402000000000001</v>
      </c>
      <c r="D12" s="99">
        <f>Dat_01!C57</f>
        <v>22.922999999999998</v>
      </c>
      <c r="E12" s="99">
        <f>Dat_01!D57</f>
        <v>18.443999999999999</v>
      </c>
      <c r="F12" s="99">
        <f>Dat_01!H57</f>
        <v>18.616526315800002</v>
      </c>
      <c r="G12" s="99">
        <f>Dat_01!G57</f>
        <v>29.231052631600001</v>
      </c>
      <c r="H12" s="99">
        <f>Dat_01!E57</f>
        <v>24.882999999999999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07/07/2024</v>
      </c>
      <c r="C13" s="99">
        <f>Dat_01!B58</f>
        <v>27.503</v>
      </c>
      <c r="D13" s="99">
        <f>Dat_01!C58</f>
        <v>22.111999999999998</v>
      </c>
      <c r="E13" s="99">
        <f>Dat_01!D58</f>
        <v>16.72</v>
      </c>
      <c r="F13" s="99">
        <f>Dat_01!H58</f>
        <v>18.217315789499999</v>
      </c>
      <c r="G13" s="99">
        <f>Dat_01!G58</f>
        <v>29.199263157899999</v>
      </c>
      <c r="H13" s="99">
        <f>Dat_01!E58</f>
        <v>25.376000000000001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08/07/2024</v>
      </c>
      <c r="C14" s="99">
        <f>Dat_01!B59</f>
        <v>29.396999999999998</v>
      </c>
      <c r="D14" s="99">
        <f>Dat_01!C59</f>
        <v>23.585999999999999</v>
      </c>
      <c r="E14" s="99">
        <f>Dat_01!D59</f>
        <v>17.774999999999999</v>
      </c>
      <c r="F14" s="99">
        <f>Dat_01!H59</f>
        <v>18.332684210499998</v>
      </c>
      <c r="G14" s="99">
        <f>Dat_01!G59</f>
        <v>29.3411578947</v>
      </c>
      <c r="H14" s="99">
        <f>Dat_01!E59</f>
        <v>25.225999999999999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09/07/2024</v>
      </c>
      <c r="C15" s="99">
        <f>Dat_01!B60</f>
        <v>29.263999999999999</v>
      </c>
      <c r="D15" s="99">
        <f>Dat_01!C60</f>
        <v>24.228000000000002</v>
      </c>
      <c r="E15" s="99">
        <f>Dat_01!D60</f>
        <v>19.192</v>
      </c>
      <c r="F15" s="99">
        <f>Dat_01!H60</f>
        <v>18.38</v>
      </c>
      <c r="G15" s="99">
        <f>Dat_01!G60</f>
        <v>29.5806315789</v>
      </c>
      <c r="H15" s="99">
        <f>Dat_01!E60</f>
        <v>25.776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10/07/2024</v>
      </c>
      <c r="C16" s="99">
        <f>Dat_01!B61</f>
        <v>31.158999999999999</v>
      </c>
      <c r="D16" s="99">
        <f>Dat_01!C61</f>
        <v>25.401</v>
      </c>
      <c r="E16" s="99">
        <f>Dat_01!D61</f>
        <v>19.643000000000001</v>
      </c>
      <c r="F16" s="99">
        <f>Dat_01!H61</f>
        <v>18.394684210499999</v>
      </c>
      <c r="G16" s="99">
        <f>Dat_01!G61</f>
        <v>30.084105263200001</v>
      </c>
      <c r="H16" s="99">
        <f>Dat_01!E61</f>
        <v>27.111999999999998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11/07/2024</v>
      </c>
      <c r="C17" s="99">
        <f>Dat_01!B62</f>
        <v>31.847000000000001</v>
      </c>
      <c r="D17" s="99">
        <f>Dat_01!C62</f>
        <v>26.311</v>
      </c>
      <c r="E17" s="99">
        <f>Dat_01!D62</f>
        <v>20.776</v>
      </c>
      <c r="F17" s="99">
        <f>Dat_01!H62</f>
        <v>18.793789473699999</v>
      </c>
      <c r="G17" s="99">
        <f>Dat_01!G62</f>
        <v>30.1167368421</v>
      </c>
      <c r="H17" s="99">
        <f>Dat_01!E62</f>
        <v>27.565999999999999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12/07/2024</v>
      </c>
      <c r="C18" s="99">
        <f>Dat_01!B63</f>
        <v>29.728999999999999</v>
      </c>
      <c r="D18" s="99">
        <f>Dat_01!C63</f>
        <v>24.690999999999999</v>
      </c>
      <c r="E18" s="99">
        <f>Dat_01!D63</f>
        <v>19.652000000000001</v>
      </c>
      <c r="F18" s="99">
        <f>Dat_01!H63</f>
        <v>18.677947368400002</v>
      </c>
      <c r="G18" s="99">
        <f>Dat_01!G63</f>
        <v>30.046526315800001</v>
      </c>
      <c r="H18" s="99">
        <f>Dat_01!E63</f>
        <v>26.332000000000001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13/07/2024</v>
      </c>
      <c r="C19" s="99">
        <f>Dat_01!B64</f>
        <v>28.817</v>
      </c>
      <c r="D19" s="99">
        <f>Dat_01!C64</f>
        <v>23.638999999999999</v>
      </c>
      <c r="E19" s="99">
        <f>Dat_01!D64</f>
        <v>18.462</v>
      </c>
      <c r="F19" s="99">
        <f>Dat_01!H64</f>
        <v>18.4846315789</v>
      </c>
      <c r="G19" s="99">
        <f>Dat_01!G64</f>
        <v>30.202736842099998</v>
      </c>
      <c r="H19" s="99">
        <f>Dat_01!E64</f>
        <v>26.091000000000001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14/07/2024</v>
      </c>
      <c r="C20" s="99">
        <f>Dat_01!B65</f>
        <v>30.399000000000001</v>
      </c>
      <c r="D20" s="99">
        <f>Dat_01!C65</f>
        <v>24.690999999999999</v>
      </c>
      <c r="E20" s="99">
        <f>Dat_01!D65</f>
        <v>18.983000000000001</v>
      </c>
      <c r="F20" s="99">
        <f>Dat_01!H65</f>
        <v>18.8595263158</v>
      </c>
      <c r="G20" s="99">
        <f>Dat_01!G65</f>
        <v>29.9743157895</v>
      </c>
      <c r="H20" s="99">
        <f>Dat_01!E65</f>
        <v>27.015999999999998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15/07/2024</v>
      </c>
      <c r="C21" s="99">
        <f>Dat_01!B66</f>
        <v>29.986999999999998</v>
      </c>
      <c r="D21" s="99">
        <f>Dat_01!C66</f>
        <v>24.73</v>
      </c>
      <c r="E21" s="99">
        <f>Dat_01!D66</f>
        <v>19.472999999999999</v>
      </c>
      <c r="F21" s="99">
        <f>Dat_01!H66</f>
        <v>18.691526315800001</v>
      </c>
      <c r="G21" s="99">
        <f>Dat_01!G66</f>
        <v>30.433105263200002</v>
      </c>
      <c r="H21" s="99">
        <f>Dat_01!E66</f>
        <v>25.47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16/07/2024</v>
      </c>
      <c r="C22" s="99">
        <f>Dat_01!B67</f>
        <v>30.116</v>
      </c>
      <c r="D22" s="99">
        <f>Dat_01!C67</f>
        <v>24.527999999999999</v>
      </c>
      <c r="E22" s="99">
        <f>Dat_01!D67</f>
        <v>18.940000000000001</v>
      </c>
      <c r="F22" s="99">
        <f>Dat_01!H67</f>
        <v>18.8279473684</v>
      </c>
      <c r="G22" s="99">
        <f>Dat_01!G67</f>
        <v>30.563210526300001</v>
      </c>
      <c r="H22" s="99">
        <f>Dat_01!E67</f>
        <v>25.067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17/07/2024</v>
      </c>
      <c r="C23" s="99">
        <f>Dat_01!B68</f>
        <v>31.832999999999998</v>
      </c>
      <c r="D23" s="99">
        <f>Dat_01!C68</f>
        <v>25.428999999999998</v>
      </c>
      <c r="E23" s="99">
        <f>Dat_01!D68</f>
        <v>19.026</v>
      </c>
      <c r="F23" s="99">
        <f>Dat_01!H68</f>
        <v>19.358421052600001</v>
      </c>
      <c r="G23" s="99">
        <f>Dat_01!G68</f>
        <v>30.9867894737</v>
      </c>
      <c r="H23" s="99">
        <f>Dat_01!E68</f>
        <v>26.79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18/07/2024</v>
      </c>
      <c r="C24" s="99">
        <f>Dat_01!B69</f>
        <v>32.384</v>
      </c>
      <c r="D24" s="99">
        <f>Dat_01!C69</f>
        <v>26.300999999999998</v>
      </c>
      <c r="E24" s="99">
        <f>Dat_01!D69</f>
        <v>20.216999999999999</v>
      </c>
      <c r="F24" s="99">
        <f>Dat_01!H69</f>
        <v>19.303578947399998</v>
      </c>
      <c r="G24" s="99">
        <f>Dat_01!G69</f>
        <v>31.0791578947</v>
      </c>
      <c r="H24" s="99">
        <f>Dat_01!E69</f>
        <v>27.917999999999999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19/07/2024</v>
      </c>
      <c r="C25" s="99">
        <f>Dat_01!B70</f>
        <v>33.691000000000003</v>
      </c>
      <c r="D25" s="99">
        <f>Dat_01!C70</f>
        <v>27.504000000000001</v>
      </c>
      <c r="E25" s="99">
        <f>Dat_01!D70</f>
        <v>21.317</v>
      </c>
      <c r="F25" s="99">
        <f>Dat_01!H70</f>
        <v>19.3595263158</v>
      </c>
      <c r="G25" s="99">
        <f>Dat_01!G70</f>
        <v>30.9182631579</v>
      </c>
      <c r="H25" s="99">
        <f>Dat_01!E70</f>
        <v>27.733000000000001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20/07/2024</v>
      </c>
      <c r="C26" s="99">
        <f>Dat_01!B71</f>
        <v>32.529000000000003</v>
      </c>
      <c r="D26" s="99">
        <f>Dat_01!C71</f>
        <v>26.616</v>
      </c>
      <c r="E26" s="99">
        <f>Dat_01!D71</f>
        <v>20.702999999999999</v>
      </c>
      <c r="F26" s="99">
        <f>Dat_01!H71</f>
        <v>19.464052631600001</v>
      </c>
      <c r="G26" s="99">
        <f>Dat_01!G71</f>
        <v>30.462</v>
      </c>
      <c r="H26" s="99">
        <f>Dat_01!E71</f>
        <v>26.231999999999999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21/07/2024</v>
      </c>
      <c r="C27" s="99">
        <f>Dat_01!B72</f>
        <v>29.809000000000001</v>
      </c>
      <c r="D27" s="99">
        <f>Dat_01!C72</f>
        <v>24.645</v>
      </c>
      <c r="E27" s="99">
        <f>Dat_01!D72</f>
        <v>19.481000000000002</v>
      </c>
      <c r="F27" s="99">
        <f>Dat_01!H72</f>
        <v>19.422263157900002</v>
      </c>
      <c r="G27" s="99">
        <f>Dat_01!G72</f>
        <v>30.581894736799999</v>
      </c>
      <c r="H27" s="99">
        <f>Dat_01!E72</f>
        <v>24.981000000000002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22/07/2024</v>
      </c>
      <c r="C28" s="99">
        <f>Dat_01!B73</f>
        <v>31.706</v>
      </c>
      <c r="D28" s="99">
        <f>Dat_01!C73</f>
        <v>24.895</v>
      </c>
      <c r="E28" s="99">
        <f>Dat_01!D73</f>
        <v>18.084</v>
      </c>
      <c r="F28" s="99">
        <f>Dat_01!H73</f>
        <v>19.3093684211</v>
      </c>
      <c r="G28" s="99">
        <f>Dat_01!G73</f>
        <v>30.450842105300001</v>
      </c>
      <c r="H28" s="99">
        <f>Dat_01!E73</f>
        <v>24.861000000000001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23/07/2024</v>
      </c>
      <c r="C29" s="99">
        <f>Dat_01!B74</f>
        <v>33.786999999999999</v>
      </c>
      <c r="D29" s="99">
        <f>Dat_01!C74</f>
        <v>26.943000000000001</v>
      </c>
      <c r="E29" s="99">
        <f>Dat_01!D74</f>
        <v>20.099</v>
      </c>
      <c r="F29" s="99">
        <f>Dat_01!H74</f>
        <v>19.6389473684</v>
      </c>
      <c r="G29" s="99">
        <f>Dat_01!G74</f>
        <v>31.2190526316</v>
      </c>
      <c r="H29" s="99">
        <f>Dat_01!E74</f>
        <v>26.015999999999998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24/07/2024</v>
      </c>
      <c r="C30" s="99">
        <f>Dat_01!B75</f>
        <v>33.698999999999998</v>
      </c>
      <c r="D30" s="99">
        <f>Dat_01!C75</f>
        <v>27.617000000000001</v>
      </c>
      <c r="E30" s="99">
        <f>Dat_01!D75</f>
        <v>21.535</v>
      </c>
      <c r="F30" s="99">
        <f>Dat_01!H75</f>
        <v>19.552</v>
      </c>
      <c r="G30" s="99">
        <f>Dat_01!G75</f>
        <v>30.823315789500001</v>
      </c>
      <c r="H30" s="99">
        <f>Dat_01!E75</f>
        <v>25.593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25/07/2024</v>
      </c>
      <c r="C31" s="99">
        <f>Dat_01!B76</f>
        <v>32.265999999999998</v>
      </c>
      <c r="D31" s="99">
        <f>Dat_01!C76</f>
        <v>26.905999999999999</v>
      </c>
      <c r="E31" s="99">
        <f>Dat_01!D76</f>
        <v>21.545000000000002</v>
      </c>
      <c r="F31" s="99">
        <f>Dat_01!H76</f>
        <v>19.505526315800001</v>
      </c>
      <c r="G31" s="99">
        <f>Dat_01!G76</f>
        <v>30.760684210499999</v>
      </c>
      <c r="H31" s="99">
        <f>Dat_01!E76</f>
        <v>24.23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26/07/2024</v>
      </c>
      <c r="C32" s="99">
        <f>Dat_01!B77</f>
        <v>31.972999999999999</v>
      </c>
      <c r="D32" s="99">
        <f>Dat_01!C77</f>
        <v>26.635000000000002</v>
      </c>
      <c r="E32" s="99">
        <f>Dat_01!D77</f>
        <v>21.297000000000001</v>
      </c>
      <c r="F32" s="99">
        <f>Dat_01!H77</f>
        <v>19.321736842100002</v>
      </c>
      <c r="G32" s="99">
        <f>Dat_01!G77</f>
        <v>30.470736842099999</v>
      </c>
      <c r="H32" s="99">
        <f>Dat_01!E77</f>
        <v>24.251999999999999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27/07/2024</v>
      </c>
      <c r="C33" s="99">
        <f>Dat_01!B78</f>
        <v>31.952999999999999</v>
      </c>
      <c r="D33" s="99">
        <f>Dat_01!C78</f>
        <v>26.463999999999999</v>
      </c>
      <c r="E33" s="99">
        <f>Dat_01!D78</f>
        <v>20.974</v>
      </c>
      <c r="F33" s="99">
        <f>Dat_01!H78</f>
        <v>19.262</v>
      </c>
      <c r="G33" s="99">
        <f>Dat_01!G78</f>
        <v>30.444947368400001</v>
      </c>
      <c r="H33" s="99">
        <f>Dat_01!E78</f>
        <v>25.193999999999999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28/07/2024</v>
      </c>
      <c r="C34" s="99">
        <f>Dat_01!B79</f>
        <v>33.697000000000003</v>
      </c>
      <c r="D34" s="99">
        <f>Dat_01!C79</f>
        <v>27.724</v>
      </c>
      <c r="E34" s="99">
        <f>Dat_01!D79</f>
        <v>21.751000000000001</v>
      </c>
      <c r="F34" s="99">
        <f>Dat_01!H79</f>
        <v>19.301421052599999</v>
      </c>
      <c r="G34" s="99">
        <f>Dat_01!G79</f>
        <v>30.447631578900001</v>
      </c>
      <c r="H34" s="99">
        <f>Dat_01!E79</f>
        <v>25.324999999999999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29/07/2024</v>
      </c>
      <c r="C35" s="99">
        <f>Dat_01!B80</f>
        <v>33.720999999999997</v>
      </c>
      <c r="D35" s="99">
        <f>Dat_01!C80</f>
        <v>28.274999999999999</v>
      </c>
      <c r="E35" s="99">
        <f>Dat_01!D80</f>
        <v>22.83</v>
      </c>
      <c r="F35" s="99">
        <f>Dat_01!H80</f>
        <v>19.222894736800001</v>
      </c>
      <c r="G35" s="99">
        <f>Dat_01!G80</f>
        <v>30.408789473700001</v>
      </c>
      <c r="H35" s="99">
        <f>Dat_01!E80</f>
        <v>26.38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30/07/2024</v>
      </c>
      <c r="C36" s="99">
        <f>Dat_01!B81</f>
        <v>35.429000000000002</v>
      </c>
      <c r="D36" s="99">
        <f>Dat_01!C81</f>
        <v>29.288</v>
      </c>
      <c r="E36" s="99">
        <f>Dat_01!D81</f>
        <v>23.146999999999998</v>
      </c>
      <c r="F36" s="99">
        <f>Dat_01!H81</f>
        <v>19.253526315799999</v>
      </c>
      <c r="G36" s="99">
        <f>Dat_01!G81</f>
        <v>29.288157894699999</v>
      </c>
      <c r="H36" s="99">
        <f>Dat_01!E81</f>
        <v>26.373999999999999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31/07/2024</v>
      </c>
      <c r="C37" s="99">
        <f>Dat_01!B82</f>
        <v>34.381</v>
      </c>
      <c r="D37" s="99">
        <f>Dat_01!C82</f>
        <v>28.073</v>
      </c>
      <c r="E37" s="99">
        <f>Dat_01!D82</f>
        <v>21.765999999999998</v>
      </c>
      <c r="F37" s="99">
        <f>Dat_01!H82</f>
        <v>19.112789473700001</v>
      </c>
      <c r="G37" s="99">
        <f>Dat_01!G82</f>
        <v>30.8557894737</v>
      </c>
      <c r="H37" s="99">
        <f>Dat_01!E82</f>
        <v>26.260999999999999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 t="shared" ref="C38:H38" si="0">AVERAGE(C7:C37)</f>
        <v>31.197903225806449</v>
      </c>
      <c r="D38" s="101">
        <f t="shared" si="0"/>
        <v>25.451290322580643</v>
      </c>
      <c r="E38" s="101">
        <f t="shared" si="0"/>
        <v>19.704774193548388</v>
      </c>
      <c r="F38" s="101">
        <f t="shared" si="0"/>
        <v>18.883305602712898</v>
      </c>
      <c r="G38" s="101">
        <f t="shared" si="0"/>
        <v>30.096560271648393</v>
      </c>
      <c r="H38" s="101">
        <f t="shared" si="0"/>
        <v>25.745225806451607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20486.167309894001</v>
      </c>
    </row>
    <row r="43" spans="1:16" ht="11.25" customHeight="1">
      <c r="A43" s="103" t="s">
        <v>87</v>
      </c>
      <c r="B43" s="98">
        <v>42643</v>
      </c>
      <c r="C43" s="104">
        <f>Dat_01!B95</f>
        <v>18959.861198449998</v>
      </c>
    </row>
    <row r="44" spans="1:16" ht="11.25" customHeight="1">
      <c r="A44" s="103" t="s">
        <v>88</v>
      </c>
      <c r="B44" s="98">
        <v>42674</v>
      </c>
      <c r="C44" s="104">
        <f>Dat_01!B96</f>
        <v>18102.428654558</v>
      </c>
    </row>
    <row r="45" spans="1:16" ht="11.25" customHeight="1">
      <c r="A45" s="103" t="s">
        <v>89</v>
      </c>
      <c r="B45" s="98">
        <v>42704</v>
      </c>
      <c r="C45" s="104">
        <f>Dat_01!B97</f>
        <v>18199.926079624001</v>
      </c>
    </row>
    <row r="46" spans="1:16" ht="11.25" customHeight="1">
      <c r="A46" s="103" t="s">
        <v>90</v>
      </c>
      <c r="B46" s="98">
        <v>42735</v>
      </c>
      <c r="C46" s="104">
        <f>Dat_01!B98</f>
        <v>19138.984155294998</v>
      </c>
    </row>
    <row r="47" spans="1:16" ht="11.25" customHeight="1">
      <c r="A47" s="103" t="s">
        <v>91</v>
      </c>
      <c r="B47" s="98">
        <v>42766</v>
      </c>
      <c r="C47" s="104">
        <f>Dat_01!B99</f>
        <v>20783.747203071998</v>
      </c>
    </row>
    <row r="48" spans="1:16" ht="11.25" customHeight="1">
      <c r="A48" s="103" t="s">
        <v>92</v>
      </c>
      <c r="B48" s="98">
        <v>42794</v>
      </c>
      <c r="C48" s="104">
        <f>Dat_01!B100</f>
        <v>19306.806581596</v>
      </c>
    </row>
    <row r="49" spans="1:3" ht="11.25" customHeight="1">
      <c r="A49" s="103" t="s">
        <v>93</v>
      </c>
      <c r="B49" s="98">
        <v>42825</v>
      </c>
      <c r="C49" s="104">
        <f>Dat_01!B101</f>
        <v>19343.614833938998</v>
      </c>
    </row>
    <row r="50" spans="1:3" ht="11.25" customHeight="1">
      <c r="A50" s="103" t="s">
        <v>94</v>
      </c>
      <c r="B50" s="98">
        <v>42855</v>
      </c>
      <c r="C50" s="104">
        <f>Dat_01!B102</f>
        <v>17071.739878231001</v>
      </c>
    </row>
    <row r="51" spans="1:3" ht="11.25" customHeight="1">
      <c r="A51" s="103" t="s">
        <v>87</v>
      </c>
      <c r="B51" s="98">
        <v>42886</v>
      </c>
      <c r="C51" s="104">
        <f>Dat_01!B103</f>
        <v>17925.093686863001</v>
      </c>
    </row>
    <row r="52" spans="1:3" ht="11.25" customHeight="1">
      <c r="A52" s="103" t="s">
        <v>94</v>
      </c>
      <c r="B52" s="98">
        <v>42916</v>
      </c>
      <c r="C52" s="104">
        <f>Dat_01!B104</f>
        <v>18555.273481952001</v>
      </c>
    </row>
    <row r="53" spans="1:3" ht="11.25" customHeight="1">
      <c r="A53" s="103" t="s">
        <v>86</v>
      </c>
      <c r="B53" s="98">
        <v>42947</v>
      </c>
      <c r="C53" s="104">
        <f>Dat_01!B105</f>
        <v>21147.936138133999</v>
      </c>
    </row>
    <row r="54" spans="1:3" ht="11.25" customHeight="1">
      <c r="A54" s="103" t="s">
        <v>86</v>
      </c>
      <c r="B54" s="98">
        <v>42978</v>
      </c>
      <c r="C54" s="104">
        <f>Dat_01!B106</f>
        <v>20128.974296336</v>
      </c>
    </row>
    <row r="55" spans="1:3" ht="11.25" customHeight="1">
      <c r="A55" s="103" t="s">
        <v>87</v>
      </c>
      <c r="B55" s="98">
        <v>43008</v>
      </c>
      <c r="C55" s="104">
        <f>Dat_01!B107</f>
        <v>18252.346802976001</v>
      </c>
    </row>
    <row r="56" spans="1:3" ht="11.25" customHeight="1">
      <c r="A56" s="103" t="s">
        <v>88</v>
      </c>
      <c r="B56" s="98">
        <v>43039</v>
      </c>
      <c r="C56" s="104">
        <f>Dat_01!B108</f>
        <v>18502.050882512998</v>
      </c>
    </row>
    <row r="57" spans="1:3" ht="11.25" customHeight="1">
      <c r="A57" s="103" t="s">
        <v>89</v>
      </c>
      <c r="B57" s="98">
        <v>43069</v>
      </c>
      <c r="C57" s="104">
        <f>Dat_01!B109</f>
        <v>18850.531763863</v>
      </c>
    </row>
    <row r="58" spans="1:3" ht="11.25" customHeight="1">
      <c r="A58" s="103" t="s">
        <v>90</v>
      </c>
      <c r="B58" s="98">
        <v>43100</v>
      </c>
      <c r="C58" s="104">
        <f>Dat_01!B110</f>
        <v>19958.679922161002</v>
      </c>
    </row>
    <row r="59" spans="1:3" ht="11.25" customHeight="1">
      <c r="A59" s="103" t="s">
        <v>91</v>
      </c>
      <c r="B59" s="98">
        <v>43131</v>
      </c>
      <c r="C59" s="104">
        <f>Dat_01!B111</f>
        <v>20953.458718843001</v>
      </c>
    </row>
    <row r="60" spans="1:3" ht="11.25" customHeight="1">
      <c r="A60" s="103" t="s">
        <v>92</v>
      </c>
      <c r="B60" s="98">
        <v>43159</v>
      </c>
      <c r="C60" s="104">
        <f>Dat_01!B112</f>
        <v>19041.808859871999</v>
      </c>
    </row>
    <row r="61" spans="1:3" ht="11.25" customHeight="1">
      <c r="A61" s="103" t="s">
        <v>93</v>
      </c>
      <c r="B61" s="98">
        <v>43190</v>
      </c>
      <c r="C61" s="104">
        <f>Dat_01!B113</f>
        <v>19350.07738635</v>
      </c>
    </row>
    <row r="62" spans="1:3" ht="11.25" customHeight="1">
      <c r="A62" s="103" t="s">
        <v>94</v>
      </c>
      <c r="B62" s="98">
        <v>43220</v>
      </c>
      <c r="C62" s="104">
        <f>Dat_01!B114</f>
        <v>18000.578486656999</v>
      </c>
    </row>
    <row r="63" spans="1:3" ht="11.25" customHeight="1">
      <c r="A63" s="103" t="s">
        <v>87</v>
      </c>
      <c r="B63" s="98">
        <v>43251</v>
      </c>
      <c r="C63" s="104">
        <f>Dat_01!B115</f>
        <v>18166.168767349998</v>
      </c>
    </row>
    <row r="64" spans="1:3" ht="11.25" customHeight="1">
      <c r="A64" s="103" t="s">
        <v>94</v>
      </c>
      <c r="B64" s="98">
        <v>43281</v>
      </c>
      <c r="C64" s="104">
        <f>Dat_01!B116</f>
        <v>18225.960190850001</v>
      </c>
    </row>
    <row r="65" spans="1:4" ht="11.25" customHeight="1">
      <c r="A65" s="103" t="s">
        <v>86</v>
      </c>
      <c r="B65" s="98">
        <v>43312</v>
      </c>
      <c r="C65" s="104">
        <f>Dat_01!B117</f>
        <v>21039.228277254999</v>
      </c>
    </row>
    <row r="66" spans="1:4" ht="11.25" customHeight="1">
      <c r="A66" s="103" t="s">
        <v>86</v>
      </c>
      <c r="B66" s="105">
        <v>43343</v>
      </c>
      <c r="C66" s="106">
        <f>Dat_01!B118</f>
        <v>8980.3575999999994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01/07/2024</v>
      </c>
      <c r="C70" s="104">
        <f>Dat_01!B129</f>
        <v>29909.126</v>
      </c>
      <c r="D70" s="104">
        <f>Dat_01!D129</f>
        <v>630.28184094300002</v>
      </c>
    </row>
    <row r="71" spans="1:4" ht="11.25" customHeight="1">
      <c r="A71" s="92">
        <v>2</v>
      </c>
      <c r="B71" s="98" t="str">
        <f>Dat_01!A130</f>
        <v>02/07/2024</v>
      </c>
      <c r="C71" s="104">
        <f>Dat_01!B130</f>
        <v>30542.21</v>
      </c>
      <c r="D71" s="104">
        <f>Dat_01!D130</f>
        <v>652.24036320000005</v>
      </c>
    </row>
    <row r="72" spans="1:4" ht="11.25" customHeight="1">
      <c r="A72" s="92">
        <v>3</v>
      </c>
      <c r="B72" s="98" t="str">
        <f>Dat_01!A131</f>
        <v>03/07/2024</v>
      </c>
      <c r="C72" s="104">
        <f>Dat_01!B131</f>
        <v>31249.474999999999</v>
      </c>
      <c r="D72" s="104">
        <f>Dat_01!D131</f>
        <v>670.08723623200001</v>
      </c>
    </row>
    <row r="73" spans="1:4" ht="11.25" customHeight="1">
      <c r="A73" s="92">
        <v>4</v>
      </c>
      <c r="B73" s="98" t="str">
        <f>Dat_01!A132</f>
        <v>04/07/2024</v>
      </c>
      <c r="C73" s="104">
        <f>Dat_01!B132</f>
        <v>32282.063999999998</v>
      </c>
      <c r="D73" s="104">
        <f>Dat_01!D132</f>
        <v>690.37421112799996</v>
      </c>
    </row>
    <row r="74" spans="1:4" ht="11.25" customHeight="1">
      <c r="A74" s="92">
        <v>5</v>
      </c>
      <c r="B74" s="98" t="str">
        <f>Dat_01!A133</f>
        <v>05/07/2024</v>
      </c>
      <c r="C74" s="104">
        <f>Dat_01!B133</f>
        <v>31543.61</v>
      </c>
      <c r="D74" s="104">
        <f>Dat_01!D133</f>
        <v>691.61067872800004</v>
      </c>
    </row>
    <row r="75" spans="1:4" ht="11.25" customHeight="1">
      <c r="A75" s="92">
        <v>6</v>
      </c>
      <c r="B75" s="98" t="str">
        <f>Dat_01!A134</f>
        <v>06/07/2024</v>
      </c>
      <c r="C75" s="104">
        <f>Dat_01!B134</f>
        <v>27692.624</v>
      </c>
      <c r="D75" s="104">
        <f>Dat_01!D134</f>
        <v>604.47013334400003</v>
      </c>
    </row>
    <row r="76" spans="1:4" ht="11.25" customHeight="1">
      <c r="A76" s="92">
        <v>7</v>
      </c>
      <c r="B76" s="98" t="str">
        <f>Dat_01!A135</f>
        <v>07/07/2024</v>
      </c>
      <c r="C76" s="104">
        <f>Dat_01!B135</f>
        <v>27000.519</v>
      </c>
      <c r="D76" s="104">
        <f>Dat_01!D135</f>
        <v>545.09413299200003</v>
      </c>
    </row>
    <row r="77" spans="1:4" ht="11.25" customHeight="1">
      <c r="A77" s="92">
        <v>8</v>
      </c>
      <c r="B77" s="98" t="str">
        <f>Dat_01!A136</f>
        <v>08/07/2024</v>
      </c>
      <c r="C77" s="104">
        <f>Dat_01!B136</f>
        <v>30938.066999999999</v>
      </c>
      <c r="D77" s="104">
        <f>Dat_01!D136</f>
        <v>652.607615184</v>
      </c>
    </row>
    <row r="78" spans="1:4" ht="11.25" customHeight="1">
      <c r="A78" s="92">
        <v>9</v>
      </c>
      <c r="B78" s="98" t="str">
        <f>Dat_01!A137</f>
        <v>09/07/2024</v>
      </c>
      <c r="C78" s="104">
        <f>Dat_01!B137</f>
        <v>32010.053</v>
      </c>
      <c r="D78" s="104">
        <f>Dat_01!D137</f>
        <v>681.07438123199995</v>
      </c>
    </row>
    <row r="79" spans="1:4" ht="11.25" customHeight="1">
      <c r="A79" s="92">
        <v>10</v>
      </c>
      <c r="B79" s="98" t="str">
        <f>Dat_01!A138</f>
        <v>10/07/2024</v>
      </c>
      <c r="C79" s="104">
        <f>Dat_01!B138</f>
        <v>33182.940999999999</v>
      </c>
      <c r="D79" s="104">
        <f>Dat_01!D138</f>
        <v>700.259583088</v>
      </c>
    </row>
    <row r="80" spans="1:4" ht="11.25" customHeight="1">
      <c r="A80" s="92">
        <v>11</v>
      </c>
      <c r="B80" s="98" t="str">
        <f>Dat_01!A139</f>
        <v>11/07/2024</v>
      </c>
      <c r="C80" s="104">
        <f>Dat_01!B139</f>
        <v>34094.550999999999</v>
      </c>
      <c r="D80" s="104">
        <f>Dat_01!D139</f>
        <v>727.793853152</v>
      </c>
    </row>
    <row r="81" spans="1:4" ht="11.25" customHeight="1">
      <c r="A81" s="92">
        <v>12</v>
      </c>
      <c r="B81" s="98" t="str">
        <f>Dat_01!A140</f>
        <v>12/07/2024</v>
      </c>
      <c r="C81" s="104">
        <f>Dat_01!B140</f>
        <v>32888.018991999998</v>
      </c>
      <c r="D81" s="104">
        <f>Dat_01!D140</f>
        <v>716.08243295199998</v>
      </c>
    </row>
    <row r="82" spans="1:4" ht="11.25" customHeight="1">
      <c r="A82" s="92">
        <v>13</v>
      </c>
      <c r="B82" s="98" t="str">
        <f>Dat_01!A141</f>
        <v>13/07/2024</v>
      </c>
      <c r="C82" s="104">
        <f>Dat_01!B141</f>
        <v>28103.473999999998</v>
      </c>
      <c r="D82" s="104">
        <f>Dat_01!D141</f>
        <v>614.93044397599999</v>
      </c>
    </row>
    <row r="83" spans="1:4" ht="11.25" customHeight="1">
      <c r="A83" s="92">
        <v>14</v>
      </c>
      <c r="B83" s="98" t="str">
        <f>Dat_01!A142</f>
        <v>14/07/2024</v>
      </c>
      <c r="C83" s="104">
        <f>Dat_01!B142</f>
        <v>28050.543399999999</v>
      </c>
      <c r="D83" s="104">
        <f>Dat_01!D142</f>
        <v>568.157109472</v>
      </c>
    </row>
    <row r="84" spans="1:4" ht="11.25" customHeight="1">
      <c r="A84" s="92">
        <v>15</v>
      </c>
      <c r="B84" s="98" t="str">
        <f>Dat_01!A143</f>
        <v>15/07/2024</v>
      </c>
      <c r="C84" s="104">
        <f>Dat_01!B143</f>
        <v>32744.291000000001</v>
      </c>
      <c r="D84" s="104">
        <f>Dat_01!D143</f>
        <v>689.58864859200003</v>
      </c>
    </row>
    <row r="85" spans="1:4" ht="11.25" customHeight="1">
      <c r="A85" s="92">
        <v>16</v>
      </c>
      <c r="B85" s="98" t="str">
        <f>Dat_01!A144</f>
        <v>16/07/2024</v>
      </c>
      <c r="C85" s="104">
        <f>Dat_01!B144</f>
        <v>32334.666000000001</v>
      </c>
      <c r="D85" s="104">
        <f>Dat_01!D144</f>
        <v>703.03060655199999</v>
      </c>
    </row>
    <row r="86" spans="1:4" ht="11.25" customHeight="1">
      <c r="A86" s="92">
        <v>17</v>
      </c>
      <c r="B86" s="98" t="str">
        <f>Dat_01!A145</f>
        <v>17/07/2024</v>
      </c>
      <c r="C86" s="104">
        <f>Dat_01!B145</f>
        <v>32947.357000000004</v>
      </c>
      <c r="D86" s="104">
        <f>Dat_01!D145</f>
        <v>711.18218727199996</v>
      </c>
    </row>
    <row r="87" spans="1:4" ht="11.25" customHeight="1">
      <c r="A87" s="92">
        <v>18</v>
      </c>
      <c r="B87" s="98" t="str">
        <f>Dat_01!A146</f>
        <v>18/07/2024</v>
      </c>
      <c r="C87" s="104">
        <f>Dat_01!B146</f>
        <v>33945.781503999999</v>
      </c>
      <c r="D87" s="104">
        <f>Dat_01!D146</f>
        <v>729.64614600799996</v>
      </c>
    </row>
    <row r="88" spans="1:4" ht="11.25" customHeight="1">
      <c r="A88" s="92">
        <v>19</v>
      </c>
      <c r="B88" s="98" t="str">
        <f>Dat_01!A147</f>
        <v>19/07/2024</v>
      </c>
      <c r="C88" s="104">
        <f>Dat_01!B147</f>
        <v>34307.758999999998</v>
      </c>
      <c r="D88" s="104">
        <f>Dat_01!D147</f>
        <v>738.60812151200003</v>
      </c>
    </row>
    <row r="89" spans="1:4" ht="11.25" customHeight="1">
      <c r="A89" s="92">
        <v>20</v>
      </c>
      <c r="B89" s="98" t="str">
        <f>Dat_01!A148</f>
        <v>20/07/2024</v>
      </c>
      <c r="C89" s="104">
        <f>Dat_01!B148</f>
        <v>30551.955999999998</v>
      </c>
      <c r="D89" s="104">
        <f>Dat_01!D148</f>
        <v>654.41320912799995</v>
      </c>
    </row>
    <row r="90" spans="1:4" ht="11.25" customHeight="1">
      <c r="A90" s="92">
        <v>21</v>
      </c>
      <c r="B90" s="98" t="str">
        <f>Dat_01!A149</f>
        <v>21/07/2024</v>
      </c>
      <c r="C90" s="104">
        <f>Dat_01!B149</f>
        <v>28863.859359999999</v>
      </c>
      <c r="D90" s="104">
        <f>Dat_01!D149</f>
        <v>586.80005438399996</v>
      </c>
    </row>
    <row r="91" spans="1:4" ht="11.25" customHeight="1">
      <c r="A91" s="92">
        <v>22</v>
      </c>
      <c r="B91" s="98" t="str">
        <f>Dat_01!A150</f>
        <v>22/07/2024</v>
      </c>
      <c r="C91" s="104">
        <f>Dat_01!B150</f>
        <v>32740.184000000001</v>
      </c>
      <c r="D91" s="104">
        <f>Dat_01!D150</f>
        <v>685.31172467199997</v>
      </c>
    </row>
    <row r="92" spans="1:4" ht="11.25" customHeight="1">
      <c r="A92" s="92">
        <v>23</v>
      </c>
      <c r="B92" s="98" t="str">
        <f>Dat_01!A151</f>
        <v>23/07/2024</v>
      </c>
      <c r="C92" s="104">
        <f>Dat_01!B151</f>
        <v>34163.177000000003</v>
      </c>
      <c r="D92" s="104">
        <f>Dat_01!D151</f>
        <v>725.85839116</v>
      </c>
    </row>
    <row r="93" spans="1:4" ht="11.25" customHeight="1">
      <c r="A93" s="92">
        <v>24</v>
      </c>
      <c r="B93" s="98" t="str">
        <f>Dat_01!A152</f>
        <v>24/07/2024</v>
      </c>
      <c r="C93" s="104">
        <f>Dat_01!B152</f>
        <v>34616.050999999999</v>
      </c>
      <c r="D93" s="104">
        <f>Dat_01!D152</f>
        <v>747.32747991999997</v>
      </c>
    </row>
    <row r="94" spans="1:4" ht="11.25" customHeight="1">
      <c r="A94" s="92">
        <v>25</v>
      </c>
      <c r="B94" s="98" t="str">
        <f>Dat_01!A153</f>
        <v>25/07/2024</v>
      </c>
      <c r="C94" s="104">
        <f>Dat_01!B153</f>
        <v>33079.495999999999</v>
      </c>
      <c r="D94" s="104">
        <f>Dat_01!D153</f>
        <v>713.61246335999999</v>
      </c>
    </row>
    <row r="95" spans="1:4" ht="11.25" customHeight="1">
      <c r="A95" s="92">
        <v>26</v>
      </c>
      <c r="B95" s="98" t="str">
        <f>Dat_01!A154</f>
        <v>26/07/2024</v>
      </c>
      <c r="C95" s="104">
        <f>Dat_01!B154</f>
        <v>32620.947887999999</v>
      </c>
      <c r="D95" s="104">
        <f>Dat_01!D154</f>
        <v>713.52118810399998</v>
      </c>
    </row>
    <row r="96" spans="1:4" ht="11.25" customHeight="1">
      <c r="A96" s="92">
        <v>27</v>
      </c>
      <c r="B96" s="98" t="str">
        <f>Dat_01!A155</f>
        <v>27/07/2024</v>
      </c>
      <c r="C96" s="104">
        <f>Dat_01!B155</f>
        <v>30643.136999999999</v>
      </c>
      <c r="D96" s="104">
        <f>Dat_01!D155</f>
        <v>646.43446446400003</v>
      </c>
    </row>
    <row r="97" spans="1:9" ht="11.25" customHeight="1">
      <c r="A97" s="92">
        <v>28</v>
      </c>
      <c r="B97" s="98" t="str">
        <f>Dat_01!A156</f>
        <v>28/07/2024</v>
      </c>
      <c r="C97" s="104">
        <f>Dat_01!B156</f>
        <v>30865.654999999999</v>
      </c>
      <c r="D97" s="104">
        <f>Dat_01!D156</f>
        <v>613.81097976000001</v>
      </c>
    </row>
    <row r="98" spans="1:9" ht="11.25" customHeight="1">
      <c r="A98" s="92">
        <v>29</v>
      </c>
      <c r="B98" s="98" t="str">
        <f>Dat_01!A157</f>
        <v>29/07/2024</v>
      </c>
      <c r="C98" s="104">
        <f>Dat_01!B157</f>
        <v>34835.25</v>
      </c>
      <c r="D98" s="104">
        <f>Dat_01!D157</f>
        <v>734.95139900799995</v>
      </c>
    </row>
    <row r="99" spans="1:9" ht="11.25" customHeight="1">
      <c r="A99" s="92">
        <v>30</v>
      </c>
      <c r="B99" s="98" t="str">
        <f>Dat_01!A158</f>
        <v>30/07/2024</v>
      </c>
      <c r="C99" s="104">
        <f>Dat_01!B158</f>
        <v>35102.350312000002</v>
      </c>
      <c r="D99" s="104">
        <f>Dat_01!D158</f>
        <v>753.54913871999997</v>
      </c>
    </row>
    <row r="100" spans="1:9" ht="11.25" customHeight="1">
      <c r="A100" s="92">
        <v>31</v>
      </c>
      <c r="B100" s="98" t="str">
        <f>Dat_01!A159</f>
        <v>31/07/2024</v>
      </c>
      <c r="C100" s="104">
        <f>Dat_01!B159</f>
        <v>34976.578503999997</v>
      </c>
      <c r="D100" s="104">
        <f>Dat_01!D159</f>
        <v>746.51805901600005</v>
      </c>
    </row>
    <row r="101" spans="1:9" ht="11.25" customHeight="1">
      <c r="A101" s="92"/>
      <c r="B101" s="100" t="s">
        <v>96</v>
      </c>
      <c r="C101" s="107">
        <f>MAX(C70:C100)</f>
        <v>35102.350312000002</v>
      </c>
      <c r="D101" s="107">
        <f>MAX(D70:D100)</f>
        <v>753.54913871999997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2023</v>
      </c>
      <c r="C107" s="110">
        <f>Dat_01!D173</f>
        <v>37278</v>
      </c>
      <c r="D107" s="110">
        <f>Dat_01!B173</f>
        <v>39101</v>
      </c>
      <c r="E107" s="110"/>
      <c r="F107" s="111" t="str">
        <f>Dat_01!D185</f>
        <v>19 julio (14:27 h)</v>
      </c>
      <c r="G107" s="111" t="str">
        <f>Dat_01!E185</f>
        <v>24 enero (20:43 h)</v>
      </c>
    </row>
    <row r="108" spans="1:9" ht="11.25" customHeight="1">
      <c r="B108" s="109">
        <f>Dat_01!A186</f>
        <v>2024</v>
      </c>
      <c r="C108" s="110">
        <f>Dat_01!D174</f>
        <v>36184</v>
      </c>
      <c r="D108" s="110">
        <f>Dat_01!B174</f>
        <v>38272</v>
      </c>
      <c r="E108" s="110"/>
      <c r="F108" s="111" t="str">
        <f>Dat_01!D186</f>
        <v>30 julio (14:41 h)</v>
      </c>
      <c r="G108" s="111" t="str">
        <f>Dat_01!E186</f>
        <v>9 enero (20:56 h)</v>
      </c>
    </row>
    <row r="109" spans="1:9" ht="11.25" customHeight="1">
      <c r="B109" s="112" t="str">
        <f>Dat_01!A187</f>
        <v>jul-24</v>
      </c>
      <c r="C109" s="113">
        <f>Dat_01!B166</f>
        <v>36184</v>
      </c>
      <c r="D109" s="113"/>
      <c r="E109" s="113"/>
      <c r="F109" s="114" t="str">
        <f>Dat_01!D187</f>
        <v>30 julio (14:41 h)</v>
      </c>
      <c r="G109" s="114" t="str">
        <f>Dat_01!E187</f>
        <v/>
      </c>
      <c r="H109" s="128">
        <f>Dat_01!D166</f>
        <v>37278</v>
      </c>
      <c r="I109" s="130">
        <f>(C109/H109-1)*100</f>
        <v>-2.9347067975749819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J</v>
      </c>
      <c r="B113" s="98" t="str">
        <f>Dat_01!A33</f>
        <v>Julio 2023</v>
      </c>
      <c r="C113" s="99">
        <f>Dat_01!C33*100</f>
        <v>-4.4909999999999997</v>
      </c>
      <c r="D113" s="99">
        <f>Dat_01!D33*100</f>
        <v>-0.122</v>
      </c>
      <c r="E113" s="99">
        <f>Dat_01!E33*100</f>
        <v>-2.3120000000000003</v>
      </c>
      <c r="F113" s="99">
        <f>Dat_01!F33*100</f>
        <v>-2.0569999999999999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A</v>
      </c>
      <c r="B114" s="98" t="str">
        <f>Dat_01!A34</f>
        <v>Agosto 2023</v>
      </c>
      <c r="C114" s="99">
        <f>Dat_01!C34*100</f>
        <v>-1.744</v>
      </c>
      <c r="D114" s="99">
        <f>Dat_01!D34*100</f>
        <v>-2.7999999999999997E-2</v>
      </c>
      <c r="E114" s="99">
        <f>Dat_01!E34*100</f>
        <v>9.5000000000000001E-2</v>
      </c>
      <c r="F114" s="99">
        <f>Dat_01!F34*100</f>
        <v>-1.8110000000000002</v>
      </c>
    </row>
    <row r="115" spans="1:6" ht="11.25" customHeight="1">
      <c r="A115" s="103" t="str">
        <f t="shared" si="1"/>
        <v>S</v>
      </c>
      <c r="B115" s="98" t="str">
        <f>Dat_01!A35</f>
        <v>Septiembre 2023</v>
      </c>
      <c r="C115" s="99">
        <f>Dat_01!C35*100</f>
        <v>-3.7319999999999998</v>
      </c>
      <c r="D115" s="99">
        <f>Dat_01!D35*100</f>
        <v>-0.34499999999999997</v>
      </c>
      <c r="E115" s="99">
        <f>Dat_01!E35*100</f>
        <v>-0.41700000000000004</v>
      </c>
      <c r="F115" s="99">
        <f>Dat_01!F35*100</f>
        <v>-2.97</v>
      </c>
    </row>
    <row r="116" spans="1:6" ht="11.25" customHeight="1">
      <c r="A116" s="103" t="str">
        <f t="shared" si="1"/>
        <v>O</v>
      </c>
      <c r="B116" s="98" t="str">
        <f>Dat_01!A36</f>
        <v>Octubre 2023</v>
      </c>
      <c r="C116" s="99">
        <f>Dat_01!C36*100</f>
        <v>2.1890000000000001</v>
      </c>
      <c r="D116" s="99">
        <f>Dat_01!D36*100</f>
        <v>0.245</v>
      </c>
      <c r="E116" s="99">
        <f>Dat_01!E36*100</f>
        <v>0.88400000000000012</v>
      </c>
      <c r="F116" s="99">
        <f>Dat_01!F36*100</f>
        <v>1.06</v>
      </c>
    </row>
    <row r="117" spans="1:6" ht="11.25" customHeight="1">
      <c r="A117" s="103" t="str">
        <f t="shared" si="1"/>
        <v>N</v>
      </c>
      <c r="B117" s="98" t="str">
        <f>Dat_01!A37</f>
        <v>Noviembre 2023</v>
      </c>
      <c r="C117" s="99">
        <f>Dat_01!C37*100</f>
        <v>3.5749999999999997</v>
      </c>
      <c r="D117" s="99">
        <f>Dat_01!D37*100</f>
        <v>0.152</v>
      </c>
      <c r="E117" s="99">
        <f>Dat_01!E37*100</f>
        <v>0.12</v>
      </c>
      <c r="F117" s="99">
        <f>Dat_01!F37*100</f>
        <v>3.3029999999999995</v>
      </c>
    </row>
    <row r="118" spans="1:6" ht="11.25" customHeight="1">
      <c r="A118" s="103" t="str">
        <f t="shared" si="1"/>
        <v>D</v>
      </c>
      <c r="B118" s="98" t="str">
        <f>Dat_01!A38</f>
        <v>Diciembre 2023</v>
      </c>
      <c r="C118" s="99">
        <f>Dat_01!C38*100</f>
        <v>4.2830000000000004</v>
      </c>
      <c r="D118" s="99">
        <f>Dat_01!D38*100</f>
        <v>-0.73699999999999999</v>
      </c>
      <c r="E118" s="99">
        <f>Dat_01!E38*100</f>
        <v>1.1060000000000001</v>
      </c>
      <c r="F118" s="99">
        <f>Dat_01!F38*100</f>
        <v>3.9140000000000001</v>
      </c>
    </row>
    <row r="119" spans="1:6" ht="11.25" customHeight="1">
      <c r="A119" s="103" t="str">
        <f t="shared" si="1"/>
        <v>E</v>
      </c>
      <c r="B119" s="98" t="str">
        <f>Dat_01!A39</f>
        <v>Enero 2024</v>
      </c>
      <c r="C119" s="99">
        <f>Dat_01!C39*100</f>
        <v>0.81700000000000006</v>
      </c>
      <c r="D119" s="99">
        <f>Dat_01!D39*100</f>
        <v>1.4390000000000001</v>
      </c>
      <c r="E119" s="99">
        <f>Dat_01!E39*100</f>
        <v>-1.5630000000000002</v>
      </c>
      <c r="F119" s="99">
        <f>Dat_01!F39*100</f>
        <v>0.94099999999999995</v>
      </c>
    </row>
    <row r="120" spans="1:6" ht="11.25" customHeight="1">
      <c r="A120" s="103" t="str">
        <f t="shared" si="1"/>
        <v>F</v>
      </c>
      <c r="B120" s="98" t="str">
        <f>Dat_01!A40</f>
        <v>Febrero 2024</v>
      </c>
      <c r="C120" s="99">
        <f>Dat_01!C40*100</f>
        <v>-1.373</v>
      </c>
      <c r="D120" s="99">
        <f>Dat_01!D40*100</f>
        <v>0.215</v>
      </c>
      <c r="E120" s="99">
        <f>Dat_01!E40*100</f>
        <v>-2.7560000000000002</v>
      </c>
      <c r="F120" s="99">
        <f>Dat_01!F40*100</f>
        <v>1.1679999999999999</v>
      </c>
    </row>
    <row r="121" spans="1:6" ht="11.25" customHeight="1">
      <c r="A121" s="103" t="str">
        <f t="shared" si="1"/>
        <v>M</v>
      </c>
      <c r="B121" s="98" t="str">
        <f>Dat_01!A41</f>
        <v>Marzo 2024</v>
      </c>
      <c r="C121" s="99">
        <f>Dat_01!C41*100</f>
        <v>3.3000000000000002E-2</v>
      </c>
      <c r="D121" s="99">
        <f>Dat_01!D41*100</f>
        <v>-2.92</v>
      </c>
      <c r="E121" s="99">
        <f>Dat_01!E41*100</f>
        <v>0.61899999999999999</v>
      </c>
      <c r="F121" s="99">
        <f>Dat_01!F41*100</f>
        <v>2.3340000000000001</v>
      </c>
    </row>
    <row r="122" spans="1:6" ht="11.25" customHeight="1">
      <c r="A122" s="103" t="str">
        <f t="shared" si="1"/>
        <v>A</v>
      </c>
      <c r="B122" s="98" t="str">
        <f>Dat_01!A42</f>
        <v>Abril 2024</v>
      </c>
      <c r="C122" s="99">
        <f>Dat_01!C42*100</f>
        <v>5.4409999999999998</v>
      </c>
      <c r="D122" s="99">
        <f>Dat_01!D42*100</f>
        <v>3.2399999999999998</v>
      </c>
      <c r="E122" s="99">
        <f>Dat_01!E42*100</f>
        <v>0.191</v>
      </c>
      <c r="F122" s="99">
        <f>Dat_01!F42*100</f>
        <v>2.0099999999999998</v>
      </c>
    </row>
    <row r="123" spans="1:6" ht="11.25" customHeight="1">
      <c r="A123" s="103" t="str">
        <f t="shared" si="1"/>
        <v>M</v>
      </c>
      <c r="B123" s="98" t="str">
        <f>Dat_01!A43</f>
        <v>Mayo 2024</v>
      </c>
      <c r="C123" s="99">
        <f>Dat_01!C43*100</f>
        <v>1.345</v>
      </c>
      <c r="D123" s="99">
        <f>Dat_01!D43*100</f>
        <v>0.22999999999999998</v>
      </c>
      <c r="E123" s="99">
        <f>Dat_01!E43*100</f>
        <v>0.27799999999999997</v>
      </c>
      <c r="F123" s="99">
        <f>Dat_01!F43*100</f>
        <v>0.83700000000000008</v>
      </c>
    </row>
    <row r="124" spans="1:6" ht="11.25" customHeight="1">
      <c r="A124" s="103" t="str">
        <f t="shared" si="1"/>
        <v>J</v>
      </c>
      <c r="B124" s="98" t="str">
        <f>Dat_01!A44</f>
        <v>Junio 2024</v>
      </c>
      <c r="C124" s="99">
        <f>Dat_01!C44*100</f>
        <v>-1.7749999999999999</v>
      </c>
      <c r="D124" s="99">
        <f>Dat_01!D44*100</f>
        <v>-1.1830000000000001</v>
      </c>
      <c r="E124" s="99">
        <f>Dat_01!E44*100</f>
        <v>-1.512</v>
      </c>
      <c r="F124" s="99">
        <f>Dat_01!F44*100</f>
        <v>0.91999999999999993</v>
      </c>
    </row>
    <row r="125" spans="1:6" ht="11.25" customHeight="1">
      <c r="A125" s="103" t="str">
        <f t="shared" si="1"/>
        <v>J</v>
      </c>
      <c r="B125" s="105" t="str">
        <f>Dat_01!A45</f>
        <v>Julio 2024</v>
      </c>
      <c r="C125" s="116">
        <f>Dat_01!C45*100</f>
        <v>-0.51400000000000001</v>
      </c>
      <c r="D125" s="116">
        <f>Dat_01!D45*100</f>
        <v>1.26</v>
      </c>
      <c r="E125" s="116">
        <f>Dat_01!E45*100</f>
        <v>-0.20500000000000002</v>
      </c>
      <c r="F125" s="116">
        <f>Dat_01!F45*100</f>
        <v>-1.569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B1" zoomScale="90" zoomScaleNormal="90" workbookViewId="0">
      <selection activeCell="C189" sqref="C189"/>
    </sheetView>
  </sheetViews>
  <sheetFormatPr baseColWidth="10" defaultColWidth="11.42578125" defaultRowHeight="14.25"/>
  <cols>
    <col min="1" max="1" width="21.7109375" style="49" customWidth="1"/>
    <col min="2" max="5" width="42.85546875" style="49" customWidth="1"/>
    <col min="6" max="6" width="21.7109375" style="49" customWidth="1"/>
    <col min="7" max="8" width="34.42578125" style="49" customWidth="1"/>
    <col min="9" max="9" width="20.42578125" style="49" bestFit="1" customWidth="1"/>
    <col min="10" max="11" width="27.85546875" style="49" bestFit="1" customWidth="1"/>
    <col min="12" max="12" width="24" style="49" bestFit="1" customWidth="1"/>
    <col min="13" max="13" width="24.7109375" style="49" bestFit="1" customWidth="1"/>
    <col min="14" max="14" width="32" style="49" bestFit="1" customWidth="1"/>
    <col min="15" max="15" width="30.42578125" style="49" bestFit="1" customWidth="1"/>
    <col min="16" max="16" width="25.5703125" style="49" bestFit="1" customWidth="1"/>
    <col min="17" max="17" width="26.42578125" style="49" bestFit="1" customWidth="1"/>
    <col min="18" max="18" width="40.425781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42578125" style="49" bestFit="1" customWidth="1"/>
    <col min="26" max="26" width="40.42578125" style="49" bestFit="1" customWidth="1"/>
    <col min="27" max="27" width="30.42578125" style="49" bestFit="1" customWidth="1"/>
    <col min="28" max="28" width="25.5703125" style="49" bestFit="1" customWidth="1"/>
    <col min="29" max="29" width="26.42578125" style="49" bestFit="1" customWidth="1"/>
    <col min="30" max="30" width="40.425781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42578125" style="49" bestFit="1" customWidth="1"/>
    <col min="38" max="38" width="40.42578125" style="49" bestFit="1" customWidth="1"/>
    <col min="39" max="39" width="30.42578125" style="49" bestFit="1" customWidth="1"/>
    <col min="40" max="40" width="25.5703125" style="49" bestFit="1" customWidth="1"/>
    <col min="41" max="41" width="26.42578125" style="49" bestFit="1" customWidth="1"/>
    <col min="42" max="42" width="40.425781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42578125" style="49" bestFit="1" customWidth="1"/>
    <col min="50" max="50" width="40.42578125" style="49" bestFit="1" customWidth="1"/>
    <col min="51" max="51" width="30.42578125" style="49" bestFit="1" customWidth="1"/>
    <col min="52" max="52" width="25.5703125" style="49" bestFit="1" customWidth="1"/>
    <col min="53" max="53" width="26.42578125" style="49" bestFit="1" customWidth="1"/>
    <col min="54" max="54" width="40.425781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42578125" style="49" bestFit="1" customWidth="1"/>
    <col min="62" max="62" width="40.42578125" style="49" bestFit="1" customWidth="1"/>
    <col min="63" max="63" width="30.42578125" style="49" bestFit="1" customWidth="1"/>
    <col min="64" max="64" width="25.5703125" style="49" bestFit="1" customWidth="1"/>
    <col min="65" max="65" width="26.42578125" style="49" bestFit="1" customWidth="1"/>
    <col min="66" max="66" width="40.425781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42578125" style="49" bestFit="1" customWidth="1"/>
    <col min="74" max="74" width="40.425781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162</v>
      </c>
      <c r="B2" s="53" t="s">
        <v>163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julio</v>
      </c>
    </row>
    <row r="4" spans="1:10">
      <c r="A4" s="51" t="s">
        <v>52</v>
      </c>
      <c r="B4" s="139" t="s">
        <v>162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2118367.0050829998</v>
      </c>
      <c r="C8" s="85">
        <v>1308539.335188</v>
      </c>
      <c r="D8" s="131">
        <v>0.61887911819999997</v>
      </c>
      <c r="E8" s="85">
        <v>23008919.881581001</v>
      </c>
      <c r="F8" s="85">
        <v>14519566.140389999</v>
      </c>
      <c r="G8" s="131">
        <v>0.58468370599999997</v>
      </c>
      <c r="H8" s="85">
        <v>33815589.286237001</v>
      </c>
      <c r="I8" s="85">
        <v>21428535.433161002</v>
      </c>
      <c r="J8" s="131">
        <v>0.57806348419999998</v>
      </c>
    </row>
    <row r="9" spans="1:10">
      <c r="A9" s="53" t="s">
        <v>32</v>
      </c>
      <c r="B9" s="85">
        <v>456982.75017200003</v>
      </c>
      <c r="C9" s="85">
        <v>317617.33726</v>
      </c>
      <c r="D9" s="131">
        <v>0.4387840227</v>
      </c>
      <c r="E9" s="85">
        <v>3638055.4603499998</v>
      </c>
      <c r="F9" s="85">
        <v>3044366.3547299998</v>
      </c>
      <c r="G9" s="131">
        <v>0.1950123725</v>
      </c>
      <c r="H9" s="85">
        <v>5797628.2025499996</v>
      </c>
      <c r="I9" s="85">
        <v>4921242.0060130004</v>
      </c>
      <c r="J9" s="131">
        <v>0.17808232060000001</v>
      </c>
    </row>
    <row r="10" spans="1:10">
      <c r="A10" s="53" t="s">
        <v>33</v>
      </c>
      <c r="B10" s="85">
        <v>5045388.6189999999</v>
      </c>
      <c r="C10" s="85">
        <v>5123133.915</v>
      </c>
      <c r="D10" s="131">
        <v>-1.51753394E-2</v>
      </c>
      <c r="E10" s="85">
        <v>29521487.642999999</v>
      </c>
      <c r="F10" s="85">
        <v>32227906.861000001</v>
      </c>
      <c r="G10" s="131">
        <v>-8.3977505300000005E-2</v>
      </c>
      <c r="H10" s="85">
        <v>51569483.728</v>
      </c>
      <c r="I10" s="85">
        <v>55561942.120999999</v>
      </c>
      <c r="J10" s="131">
        <v>-7.1855990600000003E-2</v>
      </c>
    </row>
    <row r="11" spans="1:10">
      <c r="A11" s="53" t="s">
        <v>34</v>
      </c>
      <c r="B11" s="85">
        <v>204829.49600000001</v>
      </c>
      <c r="C11" s="85">
        <v>277994.59899999999</v>
      </c>
      <c r="D11" s="131">
        <v>-0.26318893700000001</v>
      </c>
      <c r="E11" s="85">
        <v>1502136.345</v>
      </c>
      <c r="F11" s="85">
        <v>2193011.54</v>
      </c>
      <c r="G11" s="131">
        <v>-0.31503491090000002</v>
      </c>
      <c r="H11" s="85">
        <v>3117112.9049999998</v>
      </c>
      <c r="I11" s="85">
        <v>5035117.2659999998</v>
      </c>
      <c r="J11" s="131">
        <v>-0.3809254601</v>
      </c>
    </row>
    <row r="12" spans="1:10">
      <c r="A12" s="53" t="s">
        <v>35</v>
      </c>
      <c r="B12" s="85">
        <v>-1E-3</v>
      </c>
      <c r="C12" s="85">
        <v>1E-3</v>
      </c>
      <c r="D12" s="131">
        <v>-2</v>
      </c>
      <c r="E12" s="85">
        <v>0</v>
      </c>
      <c r="F12" s="85">
        <v>0</v>
      </c>
      <c r="G12" s="131">
        <v>0</v>
      </c>
      <c r="H12" s="85">
        <v>-2E-3</v>
      </c>
      <c r="I12" s="85">
        <v>0</v>
      </c>
      <c r="J12" s="131">
        <v>0</v>
      </c>
    </row>
    <row r="13" spans="1:10">
      <c r="A13" s="53" t="s">
        <v>36</v>
      </c>
      <c r="B13" s="85">
        <v>2664143.1609999998</v>
      </c>
      <c r="C13" s="85">
        <v>4383620.3119999999</v>
      </c>
      <c r="D13" s="131">
        <v>-0.39225047530000001</v>
      </c>
      <c r="E13" s="85">
        <v>13237667.187000001</v>
      </c>
      <c r="F13" s="85">
        <v>22266962.311000001</v>
      </c>
      <c r="G13" s="131">
        <v>-0.40550188199999998</v>
      </c>
      <c r="H13" s="85">
        <v>30253157.25</v>
      </c>
      <c r="I13" s="85">
        <v>51027250.145000003</v>
      </c>
      <c r="J13" s="131">
        <v>-0.40711762509999999</v>
      </c>
    </row>
    <row r="14" spans="1:10">
      <c r="A14" s="53" t="s">
        <v>37</v>
      </c>
      <c r="B14" s="85">
        <v>4054075.844</v>
      </c>
      <c r="C14" s="85">
        <v>3652933.7310000001</v>
      </c>
      <c r="D14" s="131">
        <v>0.1098136847</v>
      </c>
      <c r="E14" s="85">
        <v>35658598.329000004</v>
      </c>
      <c r="F14" s="85">
        <v>35325374.868000001</v>
      </c>
      <c r="G14" s="131">
        <v>9.4329772999999992E-3</v>
      </c>
      <c r="H14" s="85">
        <v>61655464.170999996</v>
      </c>
      <c r="I14" s="85">
        <v>60606890.527999997</v>
      </c>
      <c r="J14" s="131">
        <v>1.7301228200000001E-2</v>
      </c>
    </row>
    <row r="15" spans="1:10">
      <c r="A15" s="53" t="s">
        <v>38</v>
      </c>
      <c r="B15" s="85">
        <v>5696878.0999999996</v>
      </c>
      <c r="C15" s="85">
        <v>4497699.6169999996</v>
      </c>
      <c r="D15" s="131">
        <v>0.26662040269999998</v>
      </c>
      <c r="E15" s="85">
        <v>26751049.043000001</v>
      </c>
      <c r="F15" s="85">
        <v>22665121.465</v>
      </c>
      <c r="G15" s="131">
        <v>0.1802738002</v>
      </c>
      <c r="H15" s="85">
        <v>40822631.234999999</v>
      </c>
      <c r="I15" s="85">
        <v>33063556.691</v>
      </c>
      <c r="J15" s="131">
        <v>0.234671503</v>
      </c>
    </row>
    <row r="16" spans="1:10">
      <c r="A16" s="53" t="s">
        <v>39</v>
      </c>
      <c r="B16" s="85">
        <v>674743.076</v>
      </c>
      <c r="C16" s="85">
        <v>768645.37800000003</v>
      </c>
      <c r="D16" s="131">
        <v>-0.12216596189999999</v>
      </c>
      <c r="E16" s="85">
        <v>2634723.0040000002</v>
      </c>
      <c r="F16" s="85">
        <v>3144823.8080000002</v>
      </c>
      <c r="G16" s="131">
        <v>-0.1622033014</v>
      </c>
      <c r="H16" s="85">
        <v>4185708.9210000001</v>
      </c>
      <c r="I16" s="85">
        <v>4532798.4910000004</v>
      </c>
      <c r="J16" s="131">
        <v>-7.6572909800000005E-2</v>
      </c>
    </row>
    <row r="17" spans="1:74">
      <c r="A17" s="53" t="s">
        <v>40</v>
      </c>
      <c r="B17" s="85">
        <v>352241.31599999999</v>
      </c>
      <c r="C17" s="85">
        <v>319052.58899999998</v>
      </c>
      <c r="D17" s="131">
        <v>0.1040227478</v>
      </c>
      <c r="E17" s="85">
        <v>2144194.0419999999</v>
      </c>
      <c r="F17" s="85">
        <v>2204223.662</v>
      </c>
      <c r="G17" s="131">
        <v>-2.7233905999999999E-2</v>
      </c>
      <c r="H17" s="85">
        <v>3525875.2390000001</v>
      </c>
      <c r="I17" s="85">
        <v>3979426.1260000002</v>
      </c>
      <c r="J17" s="131">
        <v>-0.1139739431</v>
      </c>
    </row>
    <row r="18" spans="1:74">
      <c r="A18" s="53" t="s">
        <v>41</v>
      </c>
      <c r="B18" s="85">
        <v>1441045.591</v>
      </c>
      <c r="C18" s="85">
        <v>1472758.969</v>
      </c>
      <c r="D18" s="131">
        <v>-2.1533311699999998E-2</v>
      </c>
      <c r="E18" s="85">
        <v>9333408.7320000008</v>
      </c>
      <c r="F18" s="85">
        <v>11127213.114</v>
      </c>
      <c r="G18" s="131">
        <v>-0.16120877380000001</v>
      </c>
      <c r="H18" s="85">
        <v>15483544.236</v>
      </c>
      <c r="I18" s="85">
        <v>16278428.596999999</v>
      </c>
      <c r="J18" s="131">
        <v>-4.8830534000000002E-2</v>
      </c>
    </row>
    <row r="19" spans="1:74">
      <c r="A19" s="53" t="s">
        <v>43</v>
      </c>
      <c r="B19" s="85">
        <v>62396.6495</v>
      </c>
      <c r="C19" s="85">
        <v>70556.625</v>
      </c>
      <c r="D19" s="131">
        <v>-0.1156514431</v>
      </c>
      <c r="E19" s="85">
        <v>342382.42550000001</v>
      </c>
      <c r="F19" s="85">
        <v>399221.821</v>
      </c>
      <c r="G19" s="131">
        <v>-0.14237547280000001</v>
      </c>
      <c r="H19" s="85">
        <v>650647.75699999998</v>
      </c>
      <c r="I19" s="85">
        <v>675658.27899999998</v>
      </c>
      <c r="J19" s="131">
        <v>-3.7016525600000003E-2</v>
      </c>
    </row>
    <row r="20" spans="1:74">
      <c r="A20" s="53" t="s">
        <v>42</v>
      </c>
      <c r="B20" s="85">
        <v>121095.00750000001</v>
      </c>
      <c r="C20" s="85">
        <v>114032.857</v>
      </c>
      <c r="D20" s="131">
        <v>6.19308389E-2</v>
      </c>
      <c r="E20" s="85">
        <v>571674.40549999999</v>
      </c>
      <c r="F20" s="85">
        <v>670551.48300000001</v>
      </c>
      <c r="G20" s="131">
        <v>-0.14745635500000001</v>
      </c>
      <c r="H20" s="85">
        <v>1081707.3529999999</v>
      </c>
      <c r="I20" s="85">
        <v>1331280.933</v>
      </c>
      <c r="J20" s="131">
        <v>-0.18746875569999999</v>
      </c>
    </row>
    <row r="21" spans="1:74">
      <c r="A21" s="66" t="s">
        <v>72</v>
      </c>
      <c r="B21" s="86">
        <v>22892186.614255</v>
      </c>
      <c r="C21" s="86">
        <v>22306585.265448</v>
      </c>
      <c r="D21" s="67">
        <v>2.6252397699999999E-2</v>
      </c>
      <c r="E21" s="86">
        <v>148344296.497931</v>
      </c>
      <c r="F21" s="86">
        <v>149788343.42811999</v>
      </c>
      <c r="G21" s="67">
        <v>-9.6405828000000002E-3</v>
      </c>
      <c r="H21" s="86">
        <v>251958550.28178701</v>
      </c>
      <c r="I21" s="86">
        <v>258442126.61617401</v>
      </c>
      <c r="J21" s="67">
        <v>-2.50871498E-2</v>
      </c>
    </row>
    <row r="22" spans="1:74">
      <c r="A22" s="53" t="s">
        <v>73</v>
      </c>
      <c r="B22" s="85">
        <v>-681594.41</v>
      </c>
      <c r="C22" s="85">
        <v>-478500.23831400002</v>
      </c>
      <c r="D22" s="131">
        <v>0.42443901890000002</v>
      </c>
      <c r="E22" s="85">
        <v>-5815641.4607539997</v>
      </c>
      <c r="F22" s="85">
        <v>-4777514.9633330004</v>
      </c>
      <c r="G22" s="131">
        <v>0.217294243</v>
      </c>
      <c r="H22" s="85">
        <v>-9231112.9607609995</v>
      </c>
      <c r="I22" s="85">
        <v>-7707117.1205660002</v>
      </c>
      <c r="J22" s="131">
        <v>0.1977387675</v>
      </c>
    </row>
    <row r="23" spans="1:74">
      <c r="A23" s="53" t="s">
        <v>44</v>
      </c>
      <c r="B23" s="85">
        <v>-208454.38699999999</v>
      </c>
      <c r="C23" s="85">
        <v>-168547.82399999999</v>
      </c>
      <c r="D23" s="131">
        <v>0.23676700210000001</v>
      </c>
      <c r="E23" s="85">
        <v>-929117.29299999995</v>
      </c>
      <c r="F23" s="85">
        <v>-805572.48899999994</v>
      </c>
      <c r="G23" s="131">
        <v>0.15336273980000001</v>
      </c>
      <c r="H23" s="85">
        <v>-1549604.7339999999</v>
      </c>
      <c r="I23" s="85">
        <v>-1151008.754</v>
      </c>
      <c r="J23" s="131">
        <v>0.34630143219999998</v>
      </c>
    </row>
    <row r="24" spans="1:74">
      <c r="A24" s="53" t="s">
        <v>74</v>
      </c>
      <c r="B24" s="85">
        <v>-962854.09499999997</v>
      </c>
      <c r="C24" s="85">
        <v>-511601.065</v>
      </c>
      <c r="D24" s="131">
        <v>0.88204083389999999</v>
      </c>
      <c r="E24" s="85">
        <v>-6822192.4060000004</v>
      </c>
      <c r="F24" s="85">
        <v>-10071044.172</v>
      </c>
      <c r="G24" s="131">
        <v>-0.32259333890000003</v>
      </c>
      <c r="H24" s="85">
        <v>-10707903.581</v>
      </c>
      <c r="I24" s="85">
        <v>-20562421.539999999</v>
      </c>
      <c r="J24" s="131">
        <v>-0.47924890269999998</v>
      </c>
    </row>
    <row r="25" spans="1:74">
      <c r="A25" s="66" t="s">
        <v>75</v>
      </c>
      <c r="B25" s="86">
        <v>21039283.722254999</v>
      </c>
      <c r="C25" s="86">
        <v>21147936.138133999</v>
      </c>
      <c r="D25" s="67">
        <v>-5.1377313999999997E-3</v>
      </c>
      <c r="E25" s="86">
        <v>134777345.338177</v>
      </c>
      <c r="F25" s="86">
        <v>134134211.80378699</v>
      </c>
      <c r="G25" s="67">
        <v>4.7947017E-3</v>
      </c>
      <c r="H25" s="86">
        <v>230469929.006026</v>
      </c>
      <c r="I25" s="86">
        <v>229021579.201608</v>
      </c>
      <c r="J25" s="67">
        <v>6.3240757E-3</v>
      </c>
    </row>
    <row r="26" spans="1:74">
      <c r="A26" s="53" t="s">
        <v>161</v>
      </c>
      <c r="B26" s="85">
        <v>-55.445</v>
      </c>
      <c r="C26" s="85">
        <v>0</v>
      </c>
      <c r="D26" s="131">
        <v>0</v>
      </c>
      <c r="E26" s="85">
        <v>-64.650999999999996</v>
      </c>
      <c r="F26" s="85">
        <v>0</v>
      </c>
      <c r="G26" s="131">
        <v>0</v>
      </c>
      <c r="H26" s="85">
        <v>-64.650999999999996</v>
      </c>
      <c r="I26" s="85">
        <v>0</v>
      </c>
      <c r="J26" s="131">
        <v>0</v>
      </c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135</v>
      </c>
      <c r="B33" s="123" t="s">
        <v>136</v>
      </c>
      <c r="C33" s="127">
        <v>-4.4909999999999999E-2</v>
      </c>
      <c r="D33" s="127">
        <v>-1.2199999999999999E-3</v>
      </c>
      <c r="E33" s="127">
        <v>-2.3120000000000002E-2</v>
      </c>
      <c r="F33" s="127">
        <v>-2.0570000000000001E-2</v>
      </c>
      <c r="G33" s="127">
        <v>-4.6080000000000003E-2</v>
      </c>
      <c r="H33" s="127">
        <v>7.3999999999999999E-4</v>
      </c>
      <c r="I33" s="127">
        <v>-8.77E-3</v>
      </c>
      <c r="J33" s="127">
        <v>-3.805E-2</v>
      </c>
      <c r="K33" s="127">
        <v>-4.9939999999999998E-2</v>
      </c>
      <c r="L33" s="127">
        <v>1.4300000000000001E-3</v>
      </c>
      <c r="M33" s="127">
        <v>-4.0000000000000001E-3</v>
      </c>
      <c r="N33" s="127">
        <v>-4.7370000000000002E-2</v>
      </c>
      <c r="O33" s="65" t="str">
        <f t="shared" ref="O33:O45" si="0">MID(UPPER(TEXT(A33,"mmm")),1,1)</f>
        <v>J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138</v>
      </c>
      <c r="B34" s="123" t="s">
        <v>139</v>
      </c>
      <c r="C34" s="127">
        <v>-1.7440000000000001E-2</v>
      </c>
      <c r="D34" s="127">
        <v>-2.7999999999999998E-4</v>
      </c>
      <c r="E34" s="127">
        <v>9.5E-4</v>
      </c>
      <c r="F34" s="127">
        <v>-1.8110000000000001E-2</v>
      </c>
      <c r="G34" s="127">
        <v>-4.2439999999999999E-2</v>
      </c>
      <c r="H34" s="127">
        <v>5.5999999999999995E-4</v>
      </c>
      <c r="I34" s="127">
        <v>-7.4400000000000004E-3</v>
      </c>
      <c r="J34" s="127">
        <v>-3.5560000000000001E-2</v>
      </c>
      <c r="K34" s="127">
        <v>-5.0729999999999997E-2</v>
      </c>
      <c r="L34" s="127">
        <v>1.06E-3</v>
      </c>
      <c r="M34" s="127">
        <v>-5.7400000000000003E-3</v>
      </c>
      <c r="N34" s="127">
        <v>-4.6050000000000001E-2</v>
      </c>
      <c r="O34" s="65" t="str">
        <f t="shared" si="0"/>
        <v>A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140</v>
      </c>
      <c r="B35" s="123" t="s">
        <v>141</v>
      </c>
      <c r="C35" s="127">
        <v>-3.7319999999999999E-2</v>
      </c>
      <c r="D35" s="127">
        <v>-3.4499999999999999E-3</v>
      </c>
      <c r="E35" s="127">
        <v>-4.1700000000000001E-3</v>
      </c>
      <c r="F35" s="127">
        <v>-2.9700000000000001E-2</v>
      </c>
      <c r="G35" s="127">
        <v>-4.19E-2</v>
      </c>
      <c r="H35" s="127">
        <v>1.4999999999999999E-4</v>
      </c>
      <c r="I35" s="127">
        <v>-7.0899999999999999E-3</v>
      </c>
      <c r="J35" s="127">
        <v>-3.4959999999999998E-2</v>
      </c>
      <c r="K35" s="127">
        <v>-5.0869999999999999E-2</v>
      </c>
      <c r="L35" s="127">
        <v>8.1999999999999998E-4</v>
      </c>
      <c r="M35" s="127">
        <v>-6.8700000000000002E-3</v>
      </c>
      <c r="N35" s="127">
        <v>-4.4819999999999999E-2</v>
      </c>
      <c r="O35" s="65" t="str">
        <f t="shared" si="0"/>
        <v>S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142</v>
      </c>
      <c r="B36" s="123" t="s">
        <v>143</v>
      </c>
      <c r="C36" s="127">
        <v>2.189E-2</v>
      </c>
      <c r="D36" s="127">
        <v>2.4499999999999999E-3</v>
      </c>
      <c r="E36" s="127">
        <v>8.8400000000000006E-3</v>
      </c>
      <c r="F36" s="127">
        <v>1.06E-2</v>
      </c>
      <c r="G36" s="127">
        <v>-3.6069999999999998E-2</v>
      </c>
      <c r="H36" s="127">
        <v>3.5E-4</v>
      </c>
      <c r="I36" s="127">
        <v>-5.79E-3</v>
      </c>
      <c r="J36" s="127">
        <v>-3.0630000000000001E-2</v>
      </c>
      <c r="K36" s="127">
        <v>-4.5719999999999997E-2</v>
      </c>
      <c r="L36" s="127">
        <v>7.7999999999999999E-4</v>
      </c>
      <c r="M36" s="127">
        <v>-7.5700000000000003E-3</v>
      </c>
      <c r="N36" s="127">
        <v>-3.8929999999999999E-2</v>
      </c>
      <c r="O36" s="65" t="str">
        <f t="shared" si="0"/>
        <v>O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144</v>
      </c>
      <c r="B37" s="123" t="s">
        <v>145</v>
      </c>
      <c r="C37" s="127">
        <v>3.5749999999999997E-2</v>
      </c>
      <c r="D37" s="127">
        <v>1.5200000000000001E-3</v>
      </c>
      <c r="E37" s="127">
        <v>1.1999999999999999E-3</v>
      </c>
      <c r="F37" s="127">
        <v>3.3029999999999997E-2</v>
      </c>
      <c r="G37" s="127">
        <v>-3.0030000000000001E-2</v>
      </c>
      <c r="H37" s="127">
        <v>5.0000000000000001E-4</v>
      </c>
      <c r="I37" s="127">
        <v>-5.4200000000000003E-3</v>
      </c>
      <c r="J37" s="127">
        <v>-2.511E-2</v>
      </c>
      <c r="K37" s="127">
        <v>-3.4569999999999997E-2</v>
      </c>
      <c r="L37" s="127">
        <v>8.5999999999999998E-4</v>
      </c>
      <c r="M37" s="127">
        <v>-5.6100000000000004E-3</v>
      </c>
      <c r="N37" s="127">
        <v>-2.9819999999999999E-2</v>
      </c>
      <c r="O37" s="65" t="str">
        <f t="shared" si="0"/>
        <v>N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146</v>
      </c>
      <c r="B38" s="123" t="s">
        <v>147</v>
      </c>
      <c r="C38" s="127">
        <v>4.283E-2</v>
      </c>
      <c r="D38" s="127">
        <v>-7.3699999999999998E-3</v>
      </c>
      <c r="E38" s="127">
        <v>1.106E-2</v>
      </c>
      <c r="F38" s="127">
        <v>3.9140000000000001E-2</v>
      </c>
      <c r="G38" s="127">
        <v>-2.4109999999999999E-2</v>
      </c>
      <c r="H38" s="127">
        <v>-3.2000000000000003E-4</v>
      </c>
      <c r="I38" s="127">
        <v>-4.1399999999999996E-3</v>
      </c>
      <c r="J38" s="127">
        <v>-1.9650000000000001E-2</v>
      </c>
      <c r="K38" s="127">
        <v>-2.4109999999999999E-2</v>
      </c>
      <c r="L38" s="127">
        <v>-3.2000000000000003E-4</v>
      </c>
      <c r="M38" s="127">
        <v>-4.1399999999999996E-3</v>
      </c>
      <c r="N38" s="127">
        <v>-1.9650000000000001E-2</v>
      </c>
      <c r="O38" s="65" t="str">
        <f t="shared" si="0"/>
        <v>D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148</v>
      </c>
      <c r="B39" s="123" t="s">
        <v>149</v>
      </c>
      <c r="C39" s="127">
        <v>8.1700000000000002E-3</v>
      </c>
      <c r="D39" s="127">
        <v>1.439E-2</v>
      </c>
      <c r="E39" s="127">
        <v>-1.5630000000000002E-2</v>
      </c>
      <c r="F39" s="127">
        <v>9.41E-3</v>
      </c>
      <c r="G39" s="127">
        <v>8.1700000000000002E-3</v>
      </c>
      <c r="H39" s="127">
        <v>1.439E-2</v>
      </c>
      <c r="I39" s="127">
        <v>-1.5630000000000002E-2</v>
      </c>
      <c r="J39" s="127">
        <v>9.41E-3</v>
      </c>
      <c r="K39" s="127">
        <v>-2.034E-2</v>
      </c>
      <c r="L39" s="127">
        <v>2.5000000000000001E-4</v>
      </c>
      <c r="M39" s="127">
        <v>-5.8700000000000002E-3</v>
      </c>
      <c r="N39" s="127">
        <v>-1.472E-2</v>
      </c>
      <c r="O39" s="65" t="str">
        <f t="shared" si="0"/>
        <v>E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150</v>
      </c>
      <c r="B40" s="123" t="s">
        <v>152</v>
      </c>
      <c r="C40" s="127">
        <v>-1.3729999999999999E-2</v>
      </c>
      <c r="D40" s="127">
        <v>2.15E-3</v>
      </c>
      <c r="E40" s="127">
        <v>-2.7560000000000001E-2</v>
      </c>
      <c r="F40" s="127">
        <v>1.1679999999999999E-2</v>
      </c>
      <c r="G40" s="127">
        <v>-2.3800000000000002E-3</v>
      </c>
      <c r="H40" s="127">
        <v>8.4399999999999996E-3</v>
      </c>
      <c r="I40" s="127">
        <v>-2.1350000000000001E-2</v>
      </c>
      <c r="J40" s="127">
        <v>1.0529999999999999E-2</v>
      </c>
      <c r="K40" s="127">
        <v>-2.2370000000000001E-2</v>
      </c>
      <c r="L40" s="127">
        <v>4.0000000000000002E-4</v>
      </c>
      <c r="M40" s="127">
        <v>-1.0059999999999999E-2</v>
      </c>
      <c r="N40" s="127">
        <v>-1.2710000000000001E-2</v>
      </c>
      <c r="O40" s="65" t="str">
        <f t="shared" si="0"/>
        <v>F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153</v>
      </c>
      <c r="B41" s="123" t="s">
        <v>154</v>
      </c>
      <c r="C41" s="127">
        <v>3.3E-4</v>
      </c>
      <c r="D41" s="127">
        <v>-2.92E-2</v>
      </c>
      <c r="E41" s="127">
        <v>6.1900000000000002E-3</v>
      </c>
      <c r="F41" s="127">
        <v>2.334E-2</v>
      </c>
      <c r="G41" s="127">
        <v>-1.49E-3</v>
      </c>
      <c r="H41" s="127">
        <v>-3.6600000000000001E-3</v>
      </c>
      <c r="I41" s="127">
        <v>-1.2160000000000001E-2</v>
      </c>
      <c r="J41" s="127">
        <v>1.4330000000000001E-2</v>
      </c>
      <c r="K41" s="127">
        <v>-1.839E-2</v>
      </c>
      <c r="L41" s="127">
        <v>-1.83E-3</v>
      </c>
      <c r="M41" s="127">
        <v>-7.7400000000000004E-3</v>
      </c>
      <c r="N41" s="127">
        <v>-8.8199999999999997E-3</v>
      </c>
      <c r="O41" s="65" t="str">
        <f t="shared" si="0"/>
        <v>M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155</v>
      </c>
      <c r="B42" s="123" t="s">
        <v>156</v>
      </c>
      <c r="C42" s="127">
        <v>5.441E-2</v>
      </c>
      <c r="D42" s="127">
        <v>3.2399999999999998E-2</v>
      </c>
      <c r="E42" s="127">
        <v>1.91E-3</v>
      </c>
      <c r="F42" s="127">
        <v>2.01E-2</v>
      </c>
      <c r="G42" s="127">
        <v>1.098E-2</v>
      </c>
      <c r="H42" s="127">
        <v>4.28E-3</v>
      </c>
      <c r="I42" s="127">
        <v>-9.2999999999999992E-3</v>
      </c>
      <c r="J42" s="127">
        <v>1.6E-2</v>
      </c>
      <c r="K42" s="127">
        <v>-8.5699999999999995E-3</v>
      </c>
      <c r="L42" s="127">
        <v>9.6000000000000002E-4</v>
      </c>
      <c r="M42" s="127">
        <v>-6.8599999999999998E-3</v>
      </c>
      <c r="N42" s="127">
        <v>-2.6700000000000001E-3</v>
      </c>
      <c r="O42" s="65" t="str">
        <f t="shared" si="0"/>
        <v>A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157</v>
      </c>
      <c r="B43" s="123" t="s">
        <v>158</v>
      </c>
      <c r="C43" s="127">
        <v>1.345E-2</v>
      </c>
      <c r="D43" s="127">
        <v>2.3E-3</v>
      </c>
      <c r="E43" s="127">
        <v>2.7799999999999999E-3</v>
      </c>
      <c r="F43" s="127">
        <v>8.3700000000000007E-3</v>
      </c>
      <c r="G43" s="127">
        <v>1.145E-2</v>
      </c>
      <c r="H43" s="127">
        <v>3.8999999999999998E-3</v>
      </c>
      <c r="I43" s="127">
        <v>-6.9699999999999996E-3</v>
      </c>
      <c r="J43" s="127">
        <v>1.452E-2</v>
      </c>
      <c r="K43" s="127">
        <v>-2.5100000000000001E-3</v>
      </c>
      <c r="L43" s="127">
        <v>1.07E-3</v>
      </c>
      <c r="M43" s="127">
        <v>-5.1900000000000002E-3</v>
      </c>
      <c r="N43" s="127">
        <v>1.6100000000000001E-3</v>
      </c>
      <c r="O43" s="65" t="str">
        <f t="shared" si="0"/>
        <v>M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159</v>
      </c>
      <c r="B44" s="123" t="s">
        <v>160</v>
      </c>
      <c r="C44" s="127">
        <v>-1.7749999999999998E-2</v>
      </c>
      <c r="D44" s="127">
        <v>-1.183E-2</v>
      </c>
      <c r="E44" s="127">
        <v>-1.512E-2</v>
      </c>
      <c r="F44" s="127">
        <v>9.1999999999999998E-3</v>
      </c>
      <c r="G44" s="127">
        <v>6.6499999999999997E-3</v>
      </c>
      <c r="H44" s="127">
        <v>1.2999999999999999E-3</v>
      </c>
      <c r="I44" s="127">
        <v>-8.3800000000000003E-3</v>
      </c>
      <c r="J44" s="127">
        <v>1.3729999999999999E-2</v>
      </c>
      <c r="K44" s="127">
        <v>2.4499999999999999E-3</v>
      </c>
      <c r="L44" s="127">
        <v>-1.7000000000000001E-4</v>
      </c>
      <c r="M44" s="127">
        <v>-5.3499999999999997E-3</v>
      </c>
      <c r="N44" s="127">
        <v>7.9699999999999997E-3</v>
      </c>
      <c r="O44" s="65" t="str">
        <f t="shared" si="0"/>
        <v>J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162</v>
      </c>
      <c r="B45" s="123" t="s">
        <v>163</v>
      </c>
      <c r="C45" s="127">
        <v>-5.1399999999999996E-3</v>
      </c>
      <c r="D45" s="127">
        <v>1.26E-2</v>
      </c>
      <c r="E45" s="127">
        <v>-2.0500000000000002E-3</v>
      </c>
      <c r="F45" s="127">
        <v>-1.5689999999999999E-2</v>
      </c>
      <c r="G45" s="127">
        <v>4.79E-3</v>
      </c>
      <c r="H45" s="127">
        <v>3.0999999999999999E-3</v>
      </c>
      <c r="I45" s="127">
        <v>-7.5199999999999998E-3</v>
      </c>
      <c r="J45" s="127">
        <v>9.2099999999999994E-3</v>
      </c>
      <c r="K45" s="127">
        <v>6.3200000000000001E-3</v>
      </c>
      <c r="L45" s="127">
        <v>1.1000000000000001E-3</v>
      </c>
      <c r="M45" s="127">
        <v>-3.1800000000000001E-3</v>
      </c>
      <c r="N45" s="127">
        <v>8.3999999999999995E-3</v>
      </c>
      <c r="O45" s="65" t="str">
        <f t="shared" si="0"/>
        <v>J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2024</v>
      </c>
      <c r="C49" s="56" t="str">
        <f>"Media "&amp;MID(B2,7,4)</f>
        <v>Media 2024</v>
      </c>
      <c r="D49" s="56" t="str">
        <f>"Mínima "&amp;MID(B2,7,4)</f>
        <v>Mínima 2024</v>
      </c>
      <c r="E49" s="57" t="str">
        <f>"Media "&amp;MID(B2,7,4)-1</f>
        <v>Media 2023</v>
      </c>
      <c r="F49" s="58"/>
      <c r="G49" s="57" t="str">
        <f>"Banda máxima "&amp;MID(B2,7,4)-20&amp;"-"&amp;MID(B2,7,4)-1</f>
        <v>Banda máxima 2004-2023</v>
      </c>
      <c r="H49" s="56" t="str">
        <f>"Banda mínima "&amp;MID(B2,7,4)-20&amp;"-"&amp;MID(B2,7,4)-1</f>
        <v>Banda mínima 2004-2023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167</v>
      </c>
      <c r="B52" s="54">
        <v>27.202999999999999</v>
      </c>
      <c r="C52" s="54">
        <v>22.004000000000001</v>
      </c>
      <c r="D52" s="54">
        <v>16.805</v>
      </c>
      <c r="E52" s="54">
        <v>23.802</v>
      </c>
      <c r="F52" s="55">
        <v>1</v>
      </c>
      <c r="G52" s="54">
        <v>28.3708421053</v>
      </c>
      <c r="H52" s="54">
        <v>17.8061578947</v>
      </c>
      <c r="I52" s="126"/>
    </row>
    <row r="53" spans="1:9">
      <c r="A53" s="53" t="s">
        <v>168</v>
      </c>
      <c r="B53" s="54">
        <v>28.527999999999999</v>
      </c>
      <c r="C53" s="54">
        <v>22.815000000000001</v>
      </c>
      <c r="D53" s="54">
        <v>17.102</v>
      </c>
      <c r="E53" s="54">
        <v>25.172000000000001</v>
      </c>
      <c r="F53" s="55">
        <v>2</v>
      </c>
      <c r="G53" s="54">
        <v>28.643315789500001</v>
      </c>
      <c r="H53" s="54">
        <v>17.818473684200001</v>
      </c>
      <c r="I53" s="126"/>
    </row>
    <row r="54" spans="1:9">
      <c r="A54" s="53" t="s">
        <v>169</v>
      </c>
      <c r="B54" s="54">
        <v>30.135000000000002</v>
      </c>
      <c r="C54" s="54">
        <v>23.823</v>
      </c>
      <c r="D54" s="54">
        <v>17.512</v>
      </c>
      <c r="E54" s="54">
        <v>25.169</v>
      </c>
      <c r="F54" s="55">
        <v>3</v>
      </c>
      <c r="G54" s="54">
        <v>29.076421052600001</v>
      </c>
      <c r="H54" s="54">
        <v>18.2244210526</v>
      </c>
      <c r="I54" s="126"/>
    </row>
    <row r="55" spans="1:9">
      <c r="A55" s="53" t="s">
        <v>170</v>
      </c>
      <c r="B55" s="54">
        <v>31.584</v>
      </c>
      <c r="C55" s="54">
        <v>24.934000000000001</v>
      </c>
      <c r="D55" s="54">
        <v>18.285</v>
      </c>
      <c r="E55" s="54">
        <v>25.178000000000001</v>
      </c>
      <c r="F55" s="55">
        <v>4</v>
      </c>
      <c r="G55" s="54">
        <v>29.608315789500001</v>
      </c>
      <c r="H55" s="54">
        <v>18.368473684200001</v>
      </c>
      <c r="I55" s="126"/>
    </row>
    <row r="56" spans="1:9">
      <c r="A56" s="53" t="s">
        <v>171</v>
      </c>
      <c r="B56" s="54">
        <v>31.207000000000001</v>
      </c>
      <c r="C56" s="54">
        <v>25.259</v>
      </c>
      <c r="D56" s="54">
        <v>19.312000000000001</v>
      </c>
      <c r="E56" s="54">
        <v>24.725999999999999</v>
      </c>
      <c r="F56" s="55">
        <v>5</v>
      </c>
      <c r="G56" s="54">
        <v>29.323578947400001</v>
      </c>
      <c r="H56" s="54">
        <v>18.5003157895</v>
      </c>
      <c r="I56" s="126"/>
    </row>
    <row r="57" spans="1:9">
      <c r="A57" s="53" t="s">
        <v>172</v>
      </c>
      <c r="B57" s="54">
        <v>27.402000000000001</v>
      </c>
      <c r="C57" s="54">
        <v>22.922999999999998</v>
      </c>
      <c r="D57" s="54">
        <v>18.443999999999999</v>
      </c>
      <c r="E57" s="54">
        <v>24.882999999999999</v>
      </c>
      <c r="F57" s="55">
        <v>6</v>
      </c>
      <c r="G57" s="54">
        <v>29.231052631600001</v>
      </c>
      <c r="H57" s="54">
        <v>18.616526315800002</v>
      </c>
      <c r="I57" s="126"/>
    </row>
    <row r="58" spans="1:9">
      <c r="A58" s="53" t="s">
        <v>173</v>
      </c>
      <c r="B58" s="54">
        <v>27.503</v>
      </c>
      <c r="C58" s="54">
        <v>22.111999999999998</v>
      </c>
      <c r="D58" s="54">
        <v>16.72</v>
      </c>
      <c r="E58" s="54">
        <v>25.376000000000001</v>
      </c>
      <c r="F58" s="55">
        <v>7</v>
      </c>
      <c r="G58" s="54">
        <v>29.199263157899999</v>
      </c>
      <c r="H58" s="54">
        <v>18.217315789499999</v>
      </c>
      <c r="I58" s="126"/>
    </row>
    <row r="59" spans="1:9">
      <c r="A59" s="53" t="s">
        <v>174</v>
      </c>
      <c r="B59" s="54">
        <v>29.396999999999998</v>
      </c>
      <c r="C59" s="54">
        <v>23.585999999999999</v>
      </c>
      <c r="D59" s="54">
        <v>17.774999999999999</v>
      </c>
      <c r="E59" s="54">
        <v>25.225999999999999</v>
      </c>
      <c r="F59" s="55">
        <v>8</v>
      </c>
      <c r="G59" s="54">
        <v>29.3411578947</v>
      </c>
      <c r="H59" s="54">
        <v>18.332684210499998</v>
      </c>
      <c r="I59" s="126"/>
    </row>
    <row r="60" spans="1:9">
      <c r="A60" s="53" t="s">
        <v>175</v>
      </c>
      <c r="B60" s="54">
        <v>29.263999999999999</v>
      </c>
      <c r="C60" s="54">
        <v>24.228000000000002</v>
      </c>
      <c r="D60" s="54">
        <v>19.192</v>
      </c>
      <c r="E60" s="54">
        <v>25.776</v>
      </c>
      <c r="F60" s="55">
        <v>9</v>
      </c>
      <c r="G60" s="54">
        <v>29.5806315789</v>
      </c>
      <c r="H60" s="54">
        <v>18.38</v>
      </c>
      <c r="I60" s="126"/>
    </row>
    <row r="61" spans="1:9">
      <c r="A61" s="53" t="s">
        <v>176</v>
      </c>
      <c r="B61" s="54">
        <v>31.158999999999999</v>
      </c>
      <c r="C61" s="54">
        <v>25.401</v>
      </c>
      <c r="D61" s="54">
        <v>19.643000000000001</v>
      </c>
      <c r="E61" s="54">
        <v>27.111999999999998</v>
      </c>
      <c r="F61" s="55">
        <v>10</v>
      </c>
      <c r="G61" s="54">
        <v>30.084105263200001</v>
      </c>
      <c r="H61" s="54">
        <v>18.394684210499999</v>
      </c>
      <c r="I61" s="126"/>
    </row>
    <row r="62" spans="1:9">
      <c r="A62" s="53" t="s">
        <v>177</v>
      </c>
      <c r="B62" s="54">
        <v>31.847000000000001</v>
      </c>
      <c r="C62" s="54">
        <v>26.311</v>
      </c>
      <c r="D62" s="54">
        <v>20.776</v>
      </c>
      <c r="E62" s="54">
        <v>27.565999999999999</v>
      </c>
      <c r="F62" s="55">
        <v>11</v>
      </c>
      <c r="G62" s="54">
        <v>30.1167368421</v>
      </c>
      <c r="H62" s="54">
        <v>18.793789473699999</v>
      </c>
      <c r="I62" s="126"/>
    </row>
    <row r="63" spans="1:9">
      <c r="A63" s="53" t="s">
        <v>178</v>
      </c>
      <c r="B63" s="54">
        <v>29.728999999999999</v>
      </c>
      <c r="C63" s="54">
        <v>24.690999999999999</v>
      </c>
      <c r="D63" s="54">
        <v>19.652000000000001</v>
      </c>
      <c r="E63" s="54">
        <v>26.332000000000001</v>
      </c>
      <c r="F63" s="55">
        <v>12</v>
      </c>
      <c r="G63" s="54">
        <v>30.046526315800001</v>
      </c>
      <c r="H63" s="54">
        <v>18.677947368400002</v>
      </c>
      <c r="I63" s="126"/>
    </row>
    <row r="64" spans="1:9">
      <c r="A64" s="53" t="s">
        <v>179</v>
      </c>
      <c r="B64" s="54">
        <v>28.817</v>
      </c>
      <c r="C64" s="54">
        <v>23.638999999999999</v>
      </c>
      <c r="D64" s="54">
        <v>18.462</v>
      </c>
      <c r="E64" s="54">
        <v>26.091000000000001</v>
      </c>
      <c r="F64" s="55">
        <v>13</v>
      </c>
      <c r="G64" s="54">
        <v>30.202736842099998</v>
      </c>
      <c r="H64" s="54">
        <v>18.4846315789</v>
      </c>
      <c r="I64" s="126"/>
    </row>
    <row r="65" spans="1:9">
      <c r="A65" s="53" t="s">
        <v>180</v>
      </c>
      <c r="B65" s="54">
        <v>30.399000000000001</v>
      </c>
      <c r="C65" s="54">
        <v>24.690999999999999</v>
      </c>
      <c r="D65" s="54">
        <v>18.983000000000001</v>
      </c>
      <c r="E65" s="54">
        <v>27.015999999999998</v>
      </c>
      <c r="F65" s="55">
        <v>14</v>
      </c>
      <c r="G65" s="54">
        <v>29.9743157895</v>
      </c>
      <c r="H65" s="54">
        <v>18.8595263158</v>
      </c>
      <c r="I65" s="126"/>
    </row>
    <row r="66" spans="1:9">
      <c r="A66" s="53" t="s">
        <v>181</v>
      </c>
      <c r="B66" s="54">
        <v>29.986999999999998</v>
      </c>
      <c r="C66" s="54">
        <v>24.73</v>
      </c>
      <c r="D66" s="54">
        <v>19.472999999999999</v>
      </c>
      <c r="E66" s="54">
        <v>25.47</v>
      </c>
      <c r="F66" s="55">
        <v>15</v>
      </c>
      <c r="G66" s="54">
        <v>30.433105263200002</v>
      </c>
      <c r="H66" s="54">
        <v>18.691526315800001</v>
      </c>
      <c r="I66" s="126"/>
    </row>
    <row r="67" spans="1:9">
      <c r="A67" s="53" t="s">
        <v>182</v>
      </c>
      <c r="B67" s="54">
        <v>30.116</v>
      </c>
      <c r="C67" s="54">
        <v>24.527999999999999</v>
      </c>
      <c r="D67" s="54">
        <v>18.940000000000001</v>
      </c>
      <c r="E67" s="54">
        <v>25.067</v>
      </c>
      <c r="F67" s="55">
        <v>16</v>
      </c>
      <c r="G67" s="54">
        <v>30.563210526300001</v>
      </c>
      <c r="H67" s="54">
        <v>18.8279473684</v>
      </c>
      <c r="I67" s="126"/>
    </row>
    <row r="68" spans="1:9">
      <c r="A68" s="53" t="s">
        <v>183</v>
      </c>
      <c r="B68" s="54">
        <v>31.832999999999998</v>
      </c>
      <c r="C68" s="54">
        <v>25.428999999999998</v>
      </c>
      <c r="D68" s="54">
        <v>19.026</v>
      </c>
      <c r="E68" s="54">
        <v>26.79</v>
      </c>
      <c r="F68" s="55">
        <v>17</v>
      </c>
      <c r="G68" s="54">
        <v>30.9867894737</v>
      </c>
      <c r="H68" s="54">
        <v>19.358421052600001</v>
      </c>
      <c r="I68" s="126"/>
    </row>
    <row r="69" spans="1:9">
      <c r="A69" s="53" t="s">
        <v>184</v>
      </c>
      <c r="B69" s="54">
        <v>32.384</v>
      </c>
      <c r="C69" s="54">
        <v>26.300999999999998</v>
      </c>
      <c r="D69" s="54">
        <v>20.216999999999999</v>
      </c>
      <c r="E69" s="54">
        <v>27.917999999999999</v>
      </c>
      <c r="F69" s="55">
        <v>18</v>
      </c>
      <c r="G69" s="54">
        <v>31.0791578947</v>
      </c>
      <c r="H69" s="54">
        <v>19.303578947399998</v>
      </c>
      <c r="I69" s="126"/>
    </row>
    <row r="70" spans="1:9">
      <c r="A70" s="53" t="s">
        <v>185</v>
      </c>
      <c r="B70" s="54">
        <v>33.691000000000003</v>
      </c>
      <c r="C70" s="54">
        <v>27.504000000000001</v>
      </c>
      <c r="D70" s="54">
        <v>21.317</v>
      </c>
      <c r="E70" s="54">
        <v>27.733000000000001</v>
      </c>
      <c r="F70" s="55">
        <v>19</v>
      </c>
      <c r="G70" s="54">
        <v>30.9182631579</v>
      </c>
      <c r="H70" s="54">
        <v>19.3595263158</v>
      </c>
      <c r="I70" s="126"/>
    </row>
    <row r="71" spans="1:9">
      <c r="A71" s="53" t="s">
        <v>186</v>
      </c>
      <c r="B71" s="54">
        <v>32.529000000000003</v>
      </c>
      <c r="C71" s="54">
        <v>26.616</v>
      </c>
      <c r="D71" s="54">
        <v>20.702999999999999</v>
      </c>
      <c r="E71" s="54">
        <v>26.231999999999999</v>
      </c>
      <c r="F71" s="55">
        <v>20</v>
      </c>
      <c r="G71" s="54">
        <v>30.462</v>
      </c>
      <c r="H71" s="54">
        <v>19.464052631600001</v>
      </c>
      <c r="I71" s="126"/>
    </row>
    <row r="72" spans="1:9">
      <c r="A72" s="53" t="s">
        <v>187</v>
      </c>
      <c r="B72" s="54">
        <v>29.809000000000001</v>
      </c>
      <c r="C72" s="54">
        <v>24.645</v>
      </c>
      <c r="D72" s="54">
        <v>19.481000000000002</v>
      </c>
      <c r="E72" s="54">
        <v>24.981000000000002</v>
      </c>
      <c r="F72" s="55">
        <v>21</v>
      </c>
      <c r="G72" s="54">
        <v>30.581894736799999</v>
      </c>
      <c r="H72" s="54">
        <v>19.422263157900002</v>
      </c>
      <c r="I72" s="126"/>
    </row>
    <row r="73" spans="1:9">
      <c r="A73" s="53" t="s">
        <v>188</v>
      </c>
      <c r="B73" s="54">
        <v>31.706</v>
      </c>
      <c r="C73" s="54">
        <v>24.895</v>
      </c>
      <c r="D73" s="54">
        <v>18.084</v>
      </c>
      <c r="E73" s="54">
        <v>24.861000000000001</v>
      </c>
      <c r="F73" s="55">
        <v>22</v>
      </c>
      <c r="G73" s="54">
        <v>30.450842105300001</v>
      </c>
      <c r="H73" s="54">
        <v>19.3093684211</v>
      </c>
      <c r="I73" s="126"/>
    </row>
    <row r="74" spans="1:9">
      <c r="A74" s="53" t="s">
        <v>189</v>
      </c>
      <c r="B74" s="54">
        <v>33.786999999999999</v>
      </c>
      <c r="C74" s="54">
        <v>26.943000000000001</v>
      </c>
      <c r="D74" s="54">
        <v>20.099</v>
      </c>
      <c r="E74" s="54">
        <v>26.015999999999998</v>
      </c>
      <c r="F74" s="55">
        <v>23</v>
      </c>
      <c r="G74" s="54">
        <v>31.2190526316</v>
      </c>
      <c r="H74" s="54">
        <v>19.6389473684</v>
      </c>
      <c r="I74" s="126"/>
    </row>
    <row r="75" spans="1:9">
      <c r="A75" s="53" t="s">
        <v>190</v>
      </c>
      <c r="B75" s="54">
        <v>33.698999999999998</v>
      </c>
      <c r="C75" s="54">
        <v>27.617000000000001</v>
      </c>
      <c r="D75" s="54">
        <v>21.535</v>
      </c>
      <c r="E75" s="54">
        <v>25.593</v>
      </c>
      <c r="F75" s="55">
        <v>24</v>
      </c>
      <c r="G75" s="54">
        <v>30.823315789500001</v>
      </c>
      <c r="H75" s="54">
        <v>19.552</v>
      </c>
      <c r="I75" s="126"/>
    </row>
    <row r="76" spans="1:9">
      <c r="A76" s="53" t="s">
        <v>191</v>
      </c>
      <c r="B76" s="54">
        <v>32.265999999999998</v>
      </c>
      <c r="C76" s="54">
        <v>26.905999999999999</v>
      </c>
      <c r="D76" s="54">
        <v>21.545000000000002</v>
      </c>
      <c r="E76" s="54">
        <v>24.23</v>
      </c>
      <c r="F76" s="55">
        <v>25</v>
      </c>
      <c r="G76" s="54">
        <v>30.760684210499999</v>
      </c>
      <c r="H76" s="54">
        <v>19.505526315800001</v>
      </c>
      <c r="I76" s="126"/>
    </row>
    <row r="77" spans="1:9">
      <c r="A77" s="53" t="s">
        <v>192</v>
      </c>
      <c r="B77" s="54">
        <v>31.972999999999999</v>
      </c>
      <c r="C77" s="54">
        <v>26.635000000000002</v>
      </c>
      <c r="D77" s="54">
        <v>21.297000000000001</v>
      </c>
      <c r="E77" s="54">
        <v>24.251999999999999</v>
      </c>
      <c r="F77" s="55">
        <v>26</v>
      </c>
      <c r="G77" s="54">
        <v>30.470736842099999</v>
      </c>
      <c r="H77" s="54">
        <v>19.321736842100002</v>
      </c>
      <c r="I77" s="126"/>
    </row>
    <row r="78" spans="1:9">
      <c r="A78" s="53" t="s">
        <v>193</v>
      </c>
      <c r="B78" s="54">
        <v>31.952999999999999</v>
      </c>
      <c r="C78" s="54">
        <v>26.463999999999999</v>
      </c>
      <c r="D78" s="54">
        <v>20.974</v>
      </c>
      <c r="E78" s="54">
        <v>25.193999999999999</v>
      </c>
      <c r="F78" s="55">
        <v>27</v>
      </c>
      <c r="G78" s="54">
        <v>30.444947368400001</v>
      </c>
      <c r="H78" s="54">
        <v>19.262</v>
      </c>
      <c r="I78" s="126"/>
    </row>
    <row r="79" spans="1:9">
      <c r="A79" s="53" t="s">
        <v>194</v>
      </c>
      <c r="B79" s="54">
        <v>33.697000000000003</v>
      </c>
      <c r="C79" s="54">
        <v>27.724</v>
      </c>
      <c r="D79" s="54">
        <v>21.751000000000001</v>
      </c>
      <c r="E79" s="54">
        <v>25.324999999999999</v>
      </c>
      <c r="F79" s="55">
        <v>28</v>
      </c>
      <c r="G79" s="54">
        <v>30.447631578900001</v>
      </c>
      <c r="H79" s="54">
        <v>19.301421052599999</v>
      </c>
      <c r="I79" s="126"/>
    </row>
    <row r="80" spans="1:9">
      <c r="A80" s="53" t="s">
        <v>195</v>
      </c>
      <c r="B80" s="54">
        <v>33.720999999999997</v>
      </c>
      <c r="C80" s="54">
        <v>28.274999999999999</v>
      </c>
      <c r="D80" s="54">
        <v>22.83</v>
      </c>
      <c r="E80" s="54">
        <v>26.38</v>
      </c>
      <c r="F80" s="55">
        <v>29</v>
      </c>
      <c r="G80" s="54">
        <v>30.408789473700001</v>
      </c>
      <c r="H80" s="54">
        <v>19.222894736800001</v>
      </c>
      <c r="I80" s="126"/>
    </row>
    <row r="81" spans="1:9">
      <c r="A81" s="53" t="s">
        <v>196</v>
      </c>
      <c r="B81" s="54">
        <v>35.429000000000002</v>
      </c>
      <c r="C81" s="54">
        <v>29.288</v>
      </c>
      <c r="D81" s="54">
        <v>23.146999999999998</v>
      </c>
      <c r="E81" s="54">
        <v>26.373999999999999</v>
      </c>
      <c r="F81" s="55">
        <v>30</v>
      </c>
      <c r="G81" s="54">
        <v>29.288157894699999</v>
      </c>
      <c r="H81" s="54">
        <v>19.253526315799999</v>
      </c>
      <c r="I81" s="126"/>
    </row>
    <row r="82" spans="1:9">
      <c r="A82" s="53" t="s">
        <v>163</v>
      </c>
      <c r="B82" s="54">
        <v>34.381</v>
      </c>
      <c r="C82" s="54">
        <v>28.073</v>
      </c>
      <c r="D82" s="54">
        <v>21.765999999999998</v>
      </c>
      <c r="E82" s="54">
        <v>26.260999999999999</v>
      </c>
      <c r="F82" s="55">
        <v>31</v>
      </c>
      <c r="G82" s="54">
        <v>30.8557894737</v>
      </c>
      <c r="H82" s="54">
        <v>19.112789473700001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21516.771039136001</v>
      </c>
      <c r="C87" s="76" t="str">
        <f>MID(UPPER(TEXT(D87,"mmm")),1,1)</f>
        <v>J</v>
      </c>
      <c r="D87" s="79" t="str">
        <f t="shared" ref="D87:D109" si="1">TEXT(EDATE(D88,-1),"mmmm aaaa")</f>
        <v>julio 2022</v>
      </c>
      <c r="E87" s="80">
        <f>VLOOKUP(D87,A$87:B$122,2,FALSE)</f>
        <v>22142.272724079001</v>
      </c>
    </row>
    <row r="88" spans="1:9">
      <c r="A88" s="53" t="s">
        <v>115</v>
      </c>
      <c r="B88" s="63">
        <v>19090.950745144</v>
      </c>
      <c r="C88" s="77" t="str">
        <f t="shared" ref="C88:C111" si="2">MID(UPPER(TEXT(D88,"mmm")),1,1)</f>
        <v>A</v>
      </c>
      <c r="D88" s="81" t="str">
        <f t="shared" si="1"/>
        <v>agosto 2022</v>
      </c>
      <c r="E88" s="82">
        <f t="shared" ref="E88:E111" si="3">VLOOKUP(D88,A$87:B$122,2,FALSE)</f>
        <v>20486.167309894001</v>
      </c>
    </row>
    <row r="89" spans="1:9">
      <c r="A89" s="53" t="s">
        <v>117</v>
      </c>
      <c r="B89" s="63">
        <v>20289.026170149999</v>
      </c>
      <c r="C89" s="77" t="str">
        <f t="shared" si="2"/>
        <v>S</v>
      </c>
      <c r="D89" s="81" t="str">
        <f t="shared" si="1"/>
        <v>septiembre 2022</v>
      </c>
      <c r="E89" s="82">
        <f t="shared" si="3"/>
        <v>18959.861198449998</v>
      </c>
    </row>
    <row r="90" spans="1:9">
      <c r="A90" s="53" t="s">
        <v>118</v>
      </c>
      <c r="B90" s="63">
        <v>18449.237369888</v>
      </c>
      <c r="C90" s="77" t="str">
        <f t="shared" si="2"/>
        <v>O</v>
      </c>
      <c r="D90" s="81" t="str">
        <f t="shared" si="1"/>
        <v>octubre 2022</v>
      </c>
      <c r="E90" s="82">
        <f t="shared" si="3"/>
        <v>18102.428654558</v>
      </c>
    </row>
    <row r="91" spans="1:9">
      <c r="A91" s="53" t="s">
        <v>119</v>
      </c>
      <c r="B91" s="63">
        <v>19096.727579549999</v>
      </c>
      <c r="C91" s="77" t="str">
        <f t="shared" si="2"/>
        <v>N</v>
      </c>
      <c r="D91" s="81" t="str">
        <f t="shared" si="1"/>
        <v>noviembre 2022</v>
      </c>
      <c r="E91" s="82">
        <f t="shared" si="3"/>
        <v>18199.926079624001</v>
      </c>
    </row>
    <row r="92" spans="1:9">
      <c r="A92" s="53" t="s">
        <v>120</v>
      </c>
      <c r="B92" s="63">
        <v>20028.621185946999</v>
      </c>
      <c r="C92" s="77" t="str">
        <f t="shared" si="2"/>
        <v>D</v>
      </c>
      <c r="D92" s="81" t="str">
        <f t="shared" si="1"/>
        <v>diciembre 2022</v>
      </c>
      <c r="E92" s="82">
        <f t="shared" si="3"/>
        <v>19138.984155294998</v>
      </c>
    </row>
    <row r="93" spans="1:9">
      <c r="A93" s="53" t="s">
        <v>121</v>
      </c>
      <c r="B93" s="63">
        <v>22142.272724079001</v>
      </c>
      <c r="C93" s="77" t="str">
        <f t="shared" si="2"/>
        <v>E</v>
      </c>
      <c r="D93" s="81" t="str">
        <f t="shared" si="1"/>
        <v>enero 2023</v>
      </c>
      <c r="E93" s="82">
        <f t="shared" si="3"/>
        <v>20783.747203071998</v>
      </c>
    </row>
    <row r="94" spans="1:9">
      <c r="A94" s="53" t="s">
        <v>122</v>
      </c>
      <c r="B94" s="63">
        <v>20486.167309894001</v>
      </c>
      <c r="C94" s="77" t="str">
        <f t="shared" si="2"/>
        <v>F</v>
      </c>
      <c r="D94" s="81" t="str">
        <f t="shared" si="1"/>
        <v>febrero 2023</v>
      </c>
      <c r="E94" s="82">
        <f t="shared" si="3"/>
        <v>19306.806581596</v>
      </c>
    </row>
    <row r="95" spans="1:9">
      <c r="A95" s="53" t="s">
        <v>124</v>
      </c>
      <c r="B95" s="63">
        <v>18959.861198449998</v>
      </c>
      <c r="C95" s="77" t="str">
        <f t="shared" si="2"/>
        <v>M</v>
      </c>
      <c r="D95" s="81" t="str">
        <f t="shared" si="1"/>
        <v>marzo 2023</v>
      </c>
      <c r="E95" s="82">
        <f t="shared" si="3"/>
        <v>19343.614833938998</v>
      </c>
    </row>
    <row r="96" spans="1:9">
      <c r="A96" s="53" t="s">
        <v>125</v>
      </c>
      <c r="B96" s="63">
        <v>18102.428654558</v>
      </c>
      <c r="C96" s="77" t="str">
        <f t="shared" si="2"/>
        <v>A</v>
      </c>
      <c r="D96" s="81" t="str">
        <f t="shared" si="1"/>
        <v>abril 2023</v>
      </c>
      <c r="E96" s="82">
        <f t="shared" si="3"/>
        <v>17071.739878231001</v>
      </c>
    </row>
    <row r="97" spans="1:5">
      <c r="A97" s="53" t="s">
        <v>126</v>
      </c>
      <c r="B97" s="63">
        <v>18199.926079624001</v>
      </c>
      <c r="C97" s="77" t="str">
        <f t="shared" si="2"/>
        <v>M</v>
      </c>
      <c r="D97" s="81" t="str">
        <f t="shared" si="1"/>
        <v>mayo 2023</v>
      </c>
      <c r="E97" s="82">
        <f t="shared" si="3"/>
        <v>17925.093686863001</v>
      </c>
    </row>
    <row r="98" spans="1:5">
      <c r="A98" s="53" t="s">
        <v>127</v>
      </c>
      <c r="B98" s="63">
        <v>19138.984155294998</v>
      </c>
      <c r="C98" s="77" t="str">
        <f t="shared" si="2"/>
        <v>J</v>
      </c>
      <c r="D98" s="81" t="str">
        <f t="shared" si="1"/>
        <v>junio 2023</v>
      </c>
      <c r="E98" s="82">
        <f t="shared" si="3"/>
        <v>18555.273481952001</v>
      </c>
    </row>
    <row r="99" spans="1:5">
      <c r="A99" s="53" t="s">
        <v>128</v>
      </c>
      <c r="B99" s="63">
        <v>20783.747203071998</v>
      </c>
      <c r="C99" s="77" t="str">
        <f t="shared" si="2"/>
        <v>J</v>
      </c>
      <c r="D99" s="81" t="str">
        <f t="shared" si="1"/>
        <v>julio 2023</v>
      </c>
      <c r="E99" s="82">
        <f t="shared" si="3"/>
        <v>21147.936138133999</v>
      </c>
    </row>
    <row r="100" spans="1:5">
      <c r="A100" s="53" t="s">
        <v>129</v>
      </c>
      <c r="B100" s="63">
        <v>19306.806581596</v>
      </c>
      <c r="C100" s="77" t="str">
        <f t="shared" si="2"/>
        <v>A</v>
      </c>
      <c r="D100" s="81" t="str">
        <f t="shared" si="1"/>
        <v>agosto 2023</v>
      </c>
      <c r="E100" s="82">
        <f t="shared" si="3"/>
        <v>20128.974296336</v>
      </c>
    </row>
    <row r="101" spans="1:5">
      <c r="A101" s="53" t="s">
        <v>131</v>
      </c>
      <c r="B101" s="63">
        <v>19343.614833938998</v>
      </c>
      <c r="C101" s="77" t="str">
        <f t="shared" si="2"/>
        <v>S</v>
      </c>
      <c r="D101" s="81" t="str">
        <f t="shared" si="1"/>
        <v>septiembre 2023</v>
      </c>
      <c r="E101" s="82">
        <f t="shared" si="3"/>
        <v>18252.346802976001</v>
      </c>
    </row>
    <row r="102" spans="1:5">
      <c r="A102" s="53" t="s">
        <v>132</v>
      </c>
      <c r="B102" s="63">
        <v>17071.739878231001</v>
      </c>
      <c r="C102" s="77" t="str">
        <f t="shared" si="2"/>
        <v>O</v>
      </c>
      <c r="D102" s="81" t="str">
        <f t="shared" si="1"/>
        <v>octubre 2023</v>
      </c>
      <c r="E102" s="82">
        <f t="shared" si="3"/>
        <v>18502.050882512998</v>
      </c>
    </row>
    <row r="103" spans="1:5">
      <c r="A103" s="53" t="s">
        <v>133</v>
      </c>
      <c r="B103" s="63">
        <v>17925.093686863001</v>
      </c>
      <c r="C103" s="77" t="str">
        <f t="shared" si="2"/>
        <v>N</v>
      </c>
      <c r="D103" s="81" t="str">
        <f t="shared" si="1"/>
        <v>noviembre 2023</v>
      </c>
      <c r="E103" s="82">
        <f t="shared" si="3"/>
        <v>18850.531763863</v>
      </c>
    </row>
    <row r="104" spans="1:5">
      <c r="A104" s="53" t="s">
        <v>134</v>
      </c>
      <c r="B104" s="63">
        <v>18555.273481952001</v>
      </c>
      <c r="C104" s="77" t="str">
        <f t="shared" si="2"/>
        <v>D</v>
      </c>
      <c r="D104" s="81" t="str">
        <f t="shared" si="1"/>
        <v>diciembre 2023</v>
      </c>
      <c r="E104" s="82">
        <f t="shared" si="3"/>
        <v>19958.679922161002</v>
      </c>
    </row>
    <row r="105" spans="1:5">
      <c r="A105" s="53" t="s">
        <v>135</v>
      </c>
      <c r="B105" s="63">
        <v>21147.936138133999</v>
      </c>
      <c r="C105" s="77" t="str">
        <f t="shared" si="2"/>
        <v>E</v>
      </c>
      <c r="D105" s="81" t="str">
        <f t="shared" si="1"/>
        <v>enero 2024</v>
      </c>
      <c r="E105" s="82">
        <f t="shared" si="3"/>
        <v>20953.458718843001</v>
      </c>
    </row>
    <row r="106" spans="1:5">
      <c r="A106" s="53" t="s">
        <v>138</v>
      </c>
      <c r="B106" s="63">
        <v>20128.974296336</v>
      </c>
      <c r="C106" s="77" t="str">
        <f t="shared" si="2"/>
        <v>F</v>
      </c>
      <c r="D106" s="81" t="str">
        <f t="shared" si="1"/>
        <v>febrero 2024</v>
      </c>
      <c r="E106" s="82">
        <f t="shared" si="3"/>
        <v>19041.808859871999</v>
      </c>
    </row>
    <row r="107" spans="1:5">
      <c r="A107" s="53" t="s">
        <v>140</v>
      </c>
      <c r="B107" s="63">
        <v>18252.346802976001</v>
      </c>
      <c r="C107" s="77" t="str">
        <f t="shared" si="2"/>
        <v>M</v>
      </c>
      <c r="D107" s="81" t="str">
        <f t="shared" si="1"/>
        <v>marzo 2024</v>
      </c>
      <c r="E107" s="82">
        <f t="shared" si="3"/>
        <v>19350.07738635</v>
      </c>
    </row>
    <row r="108" spans="1:5">
      <c r="A108" s="53" t="s">
        <v>142</v>
      </c>
      <c r="B108" s="63">
        <v>18502.050882512998</v>
      </c>
      <c r="C108" s="77" t="str">
        <f t="shared" si="2"/>
        <v>A</v>
      </c>
      <c r="D108" s="81" t="str">
        <f t="shared" si="1"/>
        <v>abril 2024</v>
      </c>
      <c r="E108" s="82">
        <f t="shared" si="3"/>
        <v>18000.578486656999</v>
      </c>
    </row>
    <row r="109" spans="1:5">
      <c r="A109" s="53" t="s">
        <v>144</v>
      </c>
      <c r="B109" s="63">
        <v>18850.531763863</v>
      </c>
      <c r="C109" s="77" t="str">
        <f t="shared" si="2"/>
        <v>M</v>
      </c>
      <c r="D109" s="81" t="str">
        <f t="shared" si="1"/>
        <v>mayo 2024</v>
      </c>
      <c r="E109" s="82">
        <f t="shared" si="3"/>
        <v>18166.168767349998</v>
      </c>
    </row>
    <row r="110" spans="1:5">
      <c r="A110" s="53" t="s">
        <v>146</v>
      </c>
      <c r="B110" s="63">
        <v>19958.679922161002</v>
      </c>
      <c r="C110" s="77" t="str">
        <f t="shared" si="2"/>
        <v>J</v>
      </c>
      <c r="D110" s="81" t="str">
        <f>TEXT(EDATE(D111,-1),"mmmm aaaa")</f>
        <v>junio 2024</v>
      </c>
      <c r="E110" s="82">
        <f t="shared" si="3"/>
        <v>18225.960190850001</v>
      </c>
    </row>
    <row r="111" spans="1:5" ht="15" thickBot="1">
      <c r="A111" s="53" t="s">
        <v>148</v>
      </c>
      <c r="B111" s="63">
        <v>20953.458718843001</v>
      </c>
      <c r="C111" s="78" t="str">
        <f t="shared" si="2"/>
        <v>J</v>
      </c>
      <c r="D111" s="83" t="str">
        <f>A2</f>
        <v>Julio 2024</v>
      </c>
      <c r="E111" s="84">
        <f t="shared" si="3"/>
        <v>21039.228277254999</v>
      </c>
    </row>
    <row r="112" spans="1:5">
      <c r="A112" s="53" t="s">
        <v>150</v>
      </c>
      <c r="B112" s="63">
        <v>19041.808859871999</v>
      </c>
    </row>
    <row r="113" spans="1:4">
      <c r="A113" s="53" t="s">
        <v>153</v>
      </c>
      <c r="B113" s="63">
        <v>19350.07738635</v>
      </c>
    </row>
    <row r="114" spans="1:4">
      <c r="A114" s="53" t="s">
        <v>155</v>
      </c>
      <c r="B114" s="63">
        <v>18000.578486656999</v>
      </c>
    </row>
    <row r="115" spans="1:4">
      <c r="A115" s="53" t="s">
        <v>157</v>
      </c>
      <c r="B115" s="63">
        <v>18166.168767349998</v>
      </c>
      <c r="C115"/>
      <c r="D115"/>
    </row>
    <row r="116" spans="1:4">
      <c r="A116" s="53" t="s">
        <v>159</v>
      </c>
      <c r="B116" s="63">
        <v>18225.960190850001</v>
      </c>
      <c r="C116"/>
      <c r="D116"/>
    </row>
    <row r="117" spans="1:4">
      <c r="A117" s="53" t="s">
        <v>162</v>
      </c>
      <c r="B117" s="63">
        <v>21039.228277254999</v>
      </c>
      <c r="C117"/>
      <c r="D117"/>
    </row>
    <row r="118" spans="1:4">
      <c r="A118" s="53" t="s">
        <v>199</v>
      </c>
      <c r="B118" s="63">
        <v>8980.3575999999994</v>
      </c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167</v>
      </c>
      <c r="B129" s="62">
        <v>29909.126</v>
      </c>
      <c r="C129" s="55">
        <v>1</v>
      </c>
      <c r="D129" s="62">
        <v>630.28184094300002</v>
      </c>
      <c r="E129" s="87">
        <f>MAX(D129:D159)</f>
        <v>753.54913871999997</v>
      </c>
    </row>
    <row r="130" spans="1:5">
      <c r="A130" s="53" t="s">
        <v>168</v>
      </c>
      <c r="B130" s="62">
        <v>30542.21</v>
      </c>
      <c r="C130" s="55">
        <v>2</v>
      </c>
      <c r="D130" s="62">
        <v>652.24036320000005</v>
      </c>
    </row>
    <row r="131" spans="1:5">
      <c r="A131" s="53" t="s">
        <v>169</v>
      </c>
      <c r="B131" s="62">
        <v>31249.474999999999</v>
      </c>
      <c r="C131" s="55">
        <v>3</v>
      </c>
      <c r="D131" s="62">
        <v>670.08723623200001</v>
      </c>
    </row>
    <row r="132" spans="1:5">
      <c r="A132" s="53" t="s">
        <v>170</v>
      </c>
      <c r="B132" s="62">
        <v>32282.063999999998</v>
      </c>
      <c r="C132" s="55">
        <v>4</v>
      </c>
      <c r="D132" s="62">
        <v>690.37421112799996</v>
      </c>
    </row>
    <row r="133" spans="1:5">
      <c r="A133" s="53" t="s">
        <v>171</v>
      </c>
      <c r="B133" s="62">
        <v>31543.61</v>
      </c>
      <c r="C133" s="55">
        <v>5</v>
      </c>
      <c r="D133" s="62">
        <v>691.61067872800004</v>
      </c>
    </row>
    <row r="134" spans="1:5">
      <c r="A134" s="53" t="s">
        <v>172</v>
      </c>
      <c r="B134" s="62">
        <v>27692.624</v>
      </c>
      <c r="C134" s="55">
        <v>6</v>
      </c>
      <c r="D134" s="62">
        <v>604.47013334400003</v>
      </c>
    </row>
    <row r="135" spans="1:5">
      <c r="A135" s="53" t="s">
        <v>173</v>
      </c>
      <c r="B135" s="62">
        <v>27000.519</v>
      </c>
      <c r="C135" s="55">
        <v>7</v>
      </c>
      <c r="D135" s="62">
        <v>545.09413299200003</v>
      </c>
    </row>
    <row r="136" spans="1:5">
      <c r="A136" s="53" t="s">
        <v>174</v>
      </c>
      <c r="B136" s="62">
        <v>30938.066999999999</v>
      </c>
      <c r="C136" s="55">
        <v>8</v>
      </c>
      <c r="D136" s="62">
        <v>652.607615184</v>
      </c>
    </row>
    <row r="137" spans="1:5">
      <c r="A137" s="53" t="s">
        <v>175</v>
      </c>
      <c r="B137" s="62">
        <v>32010.053</v>
      </c>
      <c r="C137" s="55">
        <v>9</v>
      </c>
      <c r="D137" s="62">
        <v>681.07438123199995</v>
      </c>
    </row>
    <row r="138" spans="1:5">
      <c r="A138" s="53" t="s">
        <v>176</v>
      </c>
      <c r="B138" s="62">
        <v>33182.940999999999</v>
      </c>
      <c r="C138" s="55">
        <v>10</v>
      </c>
      <c r="D138" s="62">
        <v>700.259583088</v>
      </c>
    </row>
    <row r="139" spans="1:5">
      <c r="A139" s="53" t="s">
        <v>177</v>
      </c>
      <c r="B139" s="62">
        <v>34094.550999999999</v>
      </c>
      <c r="C139" s="55">
        <v>11</v>
      </c>
      <c r="D139" s="62">
        <v>727.793853152</v>
      </c>
    </row>
    <row r="140" spans="1:5">
      <c r="A140" s="53" t="s">
        <v>178</v>
      </c>
      <c r="B140" s="62">
        <v>32888.018991999998</v>
      </c>
      <c r="C140" s="55">
        <v>12</v>
      </c>
      <c r="D140" s="62">
        <v>716.08243295199998</v>
      </c>
    </row>
    <row r="141" spans="1:5">
      <c r="A141" s="53" t="s">
        <v>179</v>
      </c>
      <c r="B141" s="62">
        <v>28103.473999999998</v>
      </c>
      <c r="C141" s="55">
        <v>13</v>
      </c>
      <c r="D141" s="62">
        <v>614.93044397599999</v>
      </c>
    </row>
    <row r="142" spans="1:5">
      <c r="A142" s="53" t="s">
        <v>180</v>
      </c>
      <c r="B142" s="62">
        <v>28050.543399999999</v>
      </c>
      <c r="C142" s="55">
        <v>14</v>
      </c>
      <c r="D142" s="62">
        <v>568.157109472</v>
      </c>
    </row>
    <row r="143" spans="1:5">
      <c r="A143" s="53" t="s">
        <v>181</v>
      </c>
      <c r="B143" s="62">
        <v>32744.291000000001</v>
      </c>
      <c r="C143" s="55">
        <v>15</v>
      </c>
      <c r="D143" s="62">
        <v>689.58864859200003</v>
      </c>
    </row>
    <row r="144" spans="1:5">
      <c r="A144" s="53" t="s">
        <v>182</v>
      </c>
      <c r="B144" s="62">
        <v>32334.666000000001</v>
      </c>
      <c r="C144" s="55">
        <v>16</v>
      </c>
      <c r="D144" s="62">
        <v>703.03060655199999</v>
      </c>
    </row>
    <row r="145" spans="1:5">
      <c r="A145" s="53" t="s">
        <v>183</v>
      </c>
      <c r="B145" s="62">
        <v>32947.357000000004</v>
      </c>
      <c r="C145" s="55">
        <v>17</v>
      </c>
      <c r="D145" s="62">
        <v>711.18218727199996</v>
      </c>
    </row>
    <row r="146" spans="1:5">
      <c r="A146" s="53" t="s">
        <v>184</v>
      </c>
      <c r="B146" s="62">
        <v>33945.781503999999</v>
      </c>
      <c r="C146" s="55">
        <v>18</v>
      </c>
      <c r="D146" s="62">
        <v>729.64614600799996</v>
      </c>
    </row>
    <row r="147" spans="1:5">
      <c r="A147" s="53" t="s">
        <v>185</v>
      </c>
      <c r="B147" s="62">
        <v>34307.758999999998</v>
      </c>
      <c r="C147" s="55">
        <v>19</v>
      </c>
      <c r="D147" s="62">
        <v>738.60812151200003</v>
      </c>
    </row>
    <row r="148" spans="1:5">
      <c r="A148" s="53" t="s">
        <v>186</v>
      </c>
      <c r="B148" s="62">
        <v>30551.955999999998</v>
      </c>
      <c r="C148" s="55">
        <v>20</v>
      </c>
      <c r="D148" s="62">
        <v>654.41320912799995</v>
      </c>
    </row>
    <row r="149" spans="1:5">
      <c r="A149" s="53" t="s">
        <v>187</v>
      </c>
      <c r="B149" s="62">
        <v>28863.859359999999</v>
      </c>
      <c r="C149" s="55">
        <v>21</v>
      </c>
      <c r="D149" s="62">
        <v>586.80005438399996</v>
      </c>
    </row>
    <row r="150" spans="1:5">
      <c r="A150" s="53" t="s">
        <v>188</v>
      </c>
      <c r="B150" s="62">
        <v>32740.184000000001</v>
      </c>
      <c r="C150" s="55">
        <v>22</v>
      </c>
      <c r="D150" s="62">
        <v>685.31172467199997</v>
      </c>
    </row>
    <row r="151" spans="1:5">
      <c r="A151" s="53" t="s">
        <v>189</v>
      </c>
      <c r="B151" s="62">
        <v>34163.177000000003</v>
      </c>
      <c r="C151" s="55">
        <v>23</v>
      </c>
      <c r="D151" s="62">
        <v>725.85839116</v>
      </c>
    </row>
    <row r="152" spans="1:5">
      <c r="A152" s="53" t="s">
        <v>190</v>
      </c>
      <c r="B152" s="62">
        <v>34616.050999999999</v>
      </c>
      <c r="C152" s="55">
        <v>24</v>
      </c>
      <c r="D152" s="62">
        <v>747.32747991999997</v>
      </c>
    </row>
    <row r="153" spans="1:5">
      <c r="A153" s="53" t="s">
        <v>191</v>
      </c>
      <c r="B153" s="62">
        <v>33079.495999999999</v>
      </c>
      <c r="C153" s="55">
        <v>25</v>
      </c>
      <c r="D153" s="62">
        <v>713.61246335999999</v>
      </c>
    </row>
    <row r="154" spans="1:5">
      <c r="A154" s="53" t="s">
        <v>192</v>
      </c>
      <c r="B154" s="62">
        <v>32620.947887999999</v>
      </c>
      <c r="C154" s="55">
        <v>26</v>
      </c>
      <c r="D154" s="62">
        <v>713.52118810399998</v>
      </c>
    </row>
    <row r="155" spans="1:5">
      <c r="A155" s="53" t="s">
        <v>193</v>
      </c>
      <c r="B155" s="62">
        <v>30643.136999999999</v>
      </c>
      <c r="C155" s="55">
        <v>27</v>
      </c>
      <c r="D155" s="62">
        <v>646.43446446400003</v>
      </c>
    </row>
    <row r="156" spans="1:5">
      <c r="A156" s="53" t="s">
        <v>194</v>
      </c>
      <c r="B156" s="62">
        <v>30865.654999999999</v>
      </c>
      <c r="C156" s="55">
        <v>28</v>
      </c>
      <c r="D156" s="62">
        <v>613.81097976000001</v>
      </c>
    </row>
    <row r="157" spans="1:5">
      <c r="A157" s="53" t="s">
        <v>195</v>
      </c>
      <c r="B157" s="62">
        <v>34835.25</v>
      </c>
      <c r="C157" s="55">
        <v>29</v>
      </c>
      <c r="D157" s="62">
        <v>734.95139900799995</v>
      </c>
      <c r="E157"/>
    </row>
    <row r="158" spans="1:5">
      <c r="A158" s="53" t="s">
        <v>196</v>
      </c>
      <c r="B158" s="62">
        <v>35102.350312000002</v>
      </c>
      <c r="C158" s="55">
        <v>30</v>
      </c>
      <c r="D158" s="62">
        <v>753.54913871999997</v>
      </c>
      <c r="E158"/>
    </row>
    <row r="159" spans="1:5">
      <c r="A159" s="53" t="s">
        <v>163</v>
      </c>
      <c r="B159" s="62">
        <v>34976.578503999997</v>
      </c>
      <c r="C159" s="55">
        <v>31</v>
      </c>
      <c r="D159" s="62">
        <v>746.51805901600005</v>
      </c>
      <c r="E159"/>
    </row>
    <row r="160" spans="1:5">
      <c r="A160"/>
      <c r="C160"/>
      <c r="D160" s="88">
        <v>781</v>
      </c>
      <c r="E160" s="118">
        <f>(MAX(D129:D159)/D160-1)*100</f>
        <v>-3.5148349910371302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14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162</v>
      </c>
      <c r="B166" s="63">
        <v>36184</v>
      </c>
      <c r="C166" s="120" t="s">
        <v>203</v>
      </c>
      <c r="D166" s="88">
        <v>37278</v>
      </c>
      <c r="E166" s="118">
        <f>(B166/D166-1)*100</f>
        <v>-2.9347067975749819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2022</v>
      </c>
      <c r="B172" s="63">
        <v>37926</v>
      </c>
      <c r="C172" s="120" t="s">
        <v>116</v>
      </c>
      <c r="D172" s="63">
        <v>38284</v>
      </c>
      <c r="E172" s="120" t="s">
        <v>123</v>
      </c>
    </row>
    <row r="173" spans="1:5">
      <c r="A173" s="55">
        <v>2023</v>
      </c>
      <c r="B173" s="63">
        <v>39101</v>
      </c>
      <c r="C173" s="120" t="s">
        <v>130</v>
      </c>
      <c r="D173" s="63">
        <v>37278</v>
      </c>
      <c r="E173" s="120" t="s">
        <v>137</v>
      </c>
    </row>
    <row r="174" spans="1:5">
      <c r="A174" s="55">
        <v>2024</v>
      </c>
      <c r="B174" s="63">
        <v>38272</v>
      </c>
      <c r="C174" s="120" t="s">
        <v>151</v>
      </c>
      <c r="D174" s="63">
        <v>36184</v>
      </c>
      <c r="E174" s="120" t="s">
        <v>203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2023</v>
      </c>
      <c r="B185" s="69">
        <f>D173</f>
        <v>37278</v>
      </c>
      <c r="C185" s="69">
        <f>B173</f>
        <v>39101</v>
      </c>
      <c r="D185" s="70" t="str">
        <f>MID(Dat_01!E173,1,2)+0&amp;" "&amp;TEXT(DATE(MID(Dat_01!E173,7,4),MID(Dat_01!E173,4,2),MID(Dat_01!E173,1,2)),"mmmm")&amp;" ("&amp;MID(Dat_01!E173,12,16)&amp;" h)"</f>
        <v>19 julio (14:27 h)</v>
      </c>
      <c r="E185" s="70" t="str">
        <f>MID(Dat_01!C173,1,2)+0&amp;" "&amp;TEXT(DATE(MID(Dat_01!C173,7,4),MID(Dat_01!C173,4,2),MID(Dat_01!C173,1,2)),"mmmm")&amp;" ("&amp;MID(Dat_01!C173,12,16)&amp;" h)"</f>
        <v>24 enero (20:43 h)</v>
      </c>
    </row>
    <row r="186" spans="1:6">
      <c r="A186" s="71">
        <f>A174</f>
        <v>2024</v>
      </c>
      <c r="B186" s="69">
        <f>D174</f>
        <v>36184</v>
      </c>
      <c r="C186" s="69">
        <f>B174</f>
        <v>38272</v>
      </c>
      <c r="D186" s="70" t="str">
        <f>MID(Dat_01!E174,1,2)+0&amp;" "&amp;TEXT(DATE(MID(Dat_01!E174,7,4),MID(Dat_01!E174,4,2),MID(Dat_01!E174,1,2)),"mmmm")&amp;" ("&amp;MID(Dat_01!E174,12,16)&amp;" h)"</f>
        <v>30 julio (14:41 h)</v>
      </c>
      <c r="E186" s="70" t="str">
        <f>MID(Dat_01!C174,1,2)+0&amp;" "&amp;TEXT(DATE(MID(Dat_01!C174,7,4),MID(Dat_01!C174,4,2),MID(Dat_01!C174,1,2)),"mmmm")&amp;" ("&amp;MID(Dat_01!C174,12,16)&amp;" h)"</f>
        <v>9 enero (20:56 h)</v>
      </c>
    </row>
    <row r="187" spans="1:6">
      <c r="A187" s="72" t="str">
        <f>LOWER(MID(A166,1,3))&amp;"-"&amp;MID(A174,3,2)</f>
        <v>jul-24</v>
      </c>
      <c r="B187" s="73">
        <f>IF(B163="Invierno","",B166)</f>
        <v>36184</v>
      </c>
      <c r="C187" s="73" t="str">
        <f>IF(B163="Invierno",B166,"")</f>
        <v/>
      </c>
      <c r="D187" s="74" t="str">
        <f>IF(B187="","",MID(Dat_01!C166,1,2)+0&amp;" "&amp;TEXT(DATE(MID(Dat_01!C166,7,4),MID(Dat_01!C166,4,2),MID(Dat_01!C166,1,2)),"mmmm")&amp;" ("&amp;MID(Dat_01!C166,12,16)&amp;" h)")</f>
        <v>30 julio (14:41 h)</v>
      </c>
      <c r="E187" s="74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D188" s="124"/>
      <c r="E188" s="124" t="str">
        <f>CONCATENATE(MID(D187,1,FIND(" ",D187)+3)," ",MID(D187,FIND("(",D187)+1,7))</f>
        <v>30 jul 14:41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207</v>
      </c>
    </row>
    <row r="2" spans="1:2">
      <c r="A2" t="s">
        <v>202</v>
      </c>
    </row>
    <row r="3" spans="1:2">
      <c r="A3" t="s">
        <v>197</v>
      </c>
    </row>
    <row r="4" spans="1:2">
      <c r="A4" t="s">
        <v>198</v>
      </c>
    </row>
    <row r="5" spans="1:2">
      <c r="A5" t="s">
        <v>201</v>
      </c>
    </row>
    <row r="6" spans="1:2">
      <c r="A6" t="s">
        <v>206</v>
      </c>
    </row>
    <row r="7" spans="1:2">
      <c r="A7" t="s">
        <v>200</v>
      </c>
    </row>
    <row r="8" spans="1:2">
      <c r="A8" t="s">
        <v>164</v>
      </c>
    </row>
    <row r="9" spans="1:2">
      <c r="A9" t="s">
        <v>165</v>
      </c>
    </row>
    <row r="10" spans="1:2">
      <c r="A10" t="s">
        <v>166</v>
      </c>
    </row>
    <row r="11" spans="1:2">
      <c r="A11" t="s">
        <v>208</v>
      </c>
    </row>
    <row r="12" spans="1:2">
      <c r="A12" t="s">
        <v>204</v>
      </c>
    </row>
    <row r="13" spans="1:2">
      <c r="A1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2024-08-19T06:15:45Z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