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ENE\INF_ELABORADA\"/>
    </mc:Choice>
  </mc:AlternateContent>
  <xr:revisionPtr revIDLastSave="0" documentId="8_{68FC8523-2E52-416F-82FA-441B85B811EF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B185" i="10" l="1"/>
  <c r="E186" i="10"/>
  <c r="D185" i="10"/>
  <c r="B36" i="16"/>
  <c r="C36" i="16"/>
  <c r="D36" i="16"/>
  <c r="E36" i="16"/>
  <c r="F36" i="16"/>
  <c r="G36" i="16"/>
  <c r="H36" i="16"/>
  <c r="C187" i="10"/>
  <c r="E187" i="10" s="1"/>
  <c r="E188" i="10" s="1"/>
  <c r="B35" i="16"/>
  <c r="C35" i="16"/>
  <c r="D35" i="16"/>
  <c r="E35" i="16"/>
  <c r="F35" i="16"/>
  <c r="G35" i="16"/>
  <c r="H35" i="16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<sst xmlns="http://schemas.openxmlformats.org/spreadsheetml/2006/main" count="336" uniqueCount="203">
  <si>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</si>
  <si>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</si>
  <si>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</si>
  <si>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</si>
  <si>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</si>
  <si>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</si>
  <si>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</si>
  <si>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</si>
  <si>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</si>
  <si>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</si>
  <si>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</si>
  <si>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</si>
  <si>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</si>
  <si>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</si>
  <si>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</si>
  <si>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</si>
  <si>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</si>
  <si>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</si>
  <si>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</si>
  <si>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</si>
  <si>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</si>
  <si>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</si>
  <si>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</si>
  <si>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</si>
  <si>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</si>
  <si>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</si>
  <si>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</si>
  <si>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</si>
  <si>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</si>
  <si>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</si>
  <si>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</si>
  <si>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</si>
  <si>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</si>
  <si>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</si>
  <si>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</si>
  <si>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</si>
  <si>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</si>
  <si>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</si>
  <si>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</si>
  <si>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</si>
  <si>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</si>
  <si>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</si>
  <si>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</si>
  <si>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</si>
  <si>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</si>
  <si>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</si>
  <si>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</si>
  <si>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</si>
  <si>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</si>
  <si>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</si>
  <si>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</si>
  <si>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</si>
  <si>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</si>
  <si>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</si>
  <si>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</si>
  <si>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</si>
  <si>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</si>
  <si>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</si>
  <si>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</si>
  <si>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</si>
  <si>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</si>
  <si>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</si>
  <si>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</si>
  <si>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</si>
  <si>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</si>
  <si>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</si>
  <si>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</si>
  <si>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</si>
  <si>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</si>
  <si>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</si>
  <si>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</si>
  <si>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</si>
  <si>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</si>
  <si>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</si>
  <si>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</si>
  <si>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</si>
  <si>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</si>
  <si>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</si>
  <si>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</si>
  <si>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</si>
  <si>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</si>
  <si>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</si>
  <si>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</si>
  <si>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</si>
  <si>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</si>
  <si>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</si>
  <si>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</si>
  <si>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</si>
  <si>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</si>
  <si>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</si>
  <si>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</si>
  <si>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</si>
  <si>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</si>
  <si>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</si>
  <si>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</si>
  <si>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</si>
  <si>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</si>
  <si>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</si>
  <si>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</si>
  <si>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</si>
  <si>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</si>
  <si>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</si>
  <si>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</si>
  <si>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</si>
  <si>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</si>
  <si>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</si>
  <si>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</si>
  <si>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</si>
  <si>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</si>
  <si>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</si>
  <si>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</si>
  <si>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</si>
  <si>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</si>
  <si>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</si>
  <si>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</si>
  <si>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</si>
  <si>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</si>
  <si>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</si>
  <si>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</si>
  <si>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</si>
  <si>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</si>
  <si>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</si>
  <si>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</si>
  <si>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</si>
  <si>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</si>
  <si>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</si>
  <si>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</si>
  <si>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</si>
  <si>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</si>
  <si>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31/01/2024</t>
  </si>
  <si>
    <t>Febrero 2024</t>
  </si>
  <si>
    <t>09/01/2024 20:56</t>
  </si>
  <si>
    <t>29/02/2024</t>
  </si>
  <si>
    <t>Marzo 2024</t>
  </si>
  <si>
    <t>31/03/2024</t>
  </si>
  <si>
    <t>Abril 2024</t>
  </si>
  <si>
    <t>30/04/2024</t>
  </si>
  <si>
    <t>Mayo 2024</t>
  </si>
  <si>
    <t>31/05/2024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</si>
  <si>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</si>
  <si>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</si>
  <si>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</si>
  <si>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</si>
  <si>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</si>
  <si>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</si>
  <si>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</si>
  <si>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</si>
  <si>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</si>
  <si>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</si>
  <si>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</si>
  <si>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</si>
  <si>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</si>
  <si>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</si>
  <si>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</si>
  <si>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</si>
  <si>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</si>
  <si>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06:45:44"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msgID="F28C74FD11EFE90C123E0080EF757834"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</si>
  <si>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Entrega batería</t>
  </si>
  <si>
    <t>Carga batería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</si>
  <si>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06:56:21"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msgID="2B8D116311EFE90D123E0080EF059936"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nrr="1996" nrc="876"&gt;&lt;pg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</si>
  <si>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ut="02/12/2025 06:57:41"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msgID="973ABFA911EFE90E123E0080EF059936"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nrr="1057" nrc="1128"&gt;&lt;pg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</si>
  <si>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</si>
  <si>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</si>
  <si>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</si>
  <si>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</si>
  <si>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</si>
  <si>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</si>
  <si>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</si>
  <si>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</si>
  <si>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</si>
  <si>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</si>
  <si>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</si>
  <si>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</si>
  <si>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</si>
  <si>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</si>
  <si>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</si>
  <si>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</si>
  <si>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</si>
  <si>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</si>
  <si>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</si>
  <si>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</si>
  <si>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</si>
  <si>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</si>
  <si>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</si>
  <si>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</si>
  <si>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</si>
  <si>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</si>
  <si>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</si>
  <si>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</si>
  <si>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</si>
  <si>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</si>
  <si>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06:58:39"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msgID="C4A22B5211EFE90E123E0080EF25D936"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nrr="3274" nrc="432"&gt;&lt;pg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</si>
  <si>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06:59:20"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msgID="DCA466FC11EFE90E123E0080EF95BA39"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nrr="3331" nrc="220"&gt;&lt;pg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</si>
  <si>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Febrero 2025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</si>
  <si>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ut="02/12/2025 07:09:28"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msgID="1EDC9F4F11EFE90F123E0080EFA5DA39"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nrr="3233" nrc="105"&gt;&lt;pg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</si>
  <si>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07:48:37"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msgID="87ED395C11EFE915123E0080EFE55A37"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nrr="3336" nrc="112"&gt;&lt;pg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</si>
  <si>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07:49:44"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msgID="E75CA3F111EFE915123E0080EFD53935"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nrr="3305" nrc="111"&gt;&lt;pg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</si>
  <si>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15/01/2025 20:57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</si>
  <si>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07:52:18"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msgID="44B4F96C11EFE916123E0080EF95BA39"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nrr="111" nrc="222"&gt;&lt;pg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</si>
  <si>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ut="02/12/2025 07:52:39"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msgID="5342C34211EFE916123E0080EFC51935"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nrr="66" nrc="88"&gt;&lt;pg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</si>
  <si>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ut="02/12/2025 07:57:20" si="2.00000001660594f790a487a7aee1b96a629c01317562e5a2933e24cd900221ec5c46811760bf3b5e6cc9944e6c0e8186f7b0502f09e7d66a7a7cfadf82a978dd6edd3dc9ca288af65fba5d534d3d4442750a99f4b3a90c215b4c3a451e075acb35b9aede3377c0ee19e68ed4c86fe788645713d47646b045b86007f365b798c97eb49d78b4f1e3c77bf278d2ba34d5ae692c1cf75100d76c9cc83da539d701f27fdf.p.3082.0.1.Europe/Madrid.upriv*_1*_pidn2*_2*_session*-lat*_1.0000000170f74837203793d8703bc57c2f95b58fbc6025e0aa45efe847696634563671f6f430ba19ca8dae5749291d874e118f785a195bce.00000001338e28d97a0dc6a7dc2f19d2b5db0406bc6025e0899fd9c06471e6f096b6053763df10b49a70dad43c0c0d934964eb5c8748dee8.0.1.1.BDEbi.D066E1C611E6257C10D00080EF253B44.0-3082.1.1_-0.1.0_-3082.1.1_5.5.0.*0.0000000177753047434dd68cf7ab289b426c9c84c911585acde00a9ebb09859f4e657b68aaa4fca1.0.23.11*.2*.0400*.31152J.e.00000001f3ca075a0b18061887eb8ed1c58d625bc911585a4810ff02d6f3702b128098d075998275.0.10*.131*.122*.122.0.0" msgID="F86CDA2511EFE916123E0080EF95B937"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nrr="108" nrc="432"&gt;&lt;pg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</si>
  <si>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5a13199f5cc4475fa409a11cf8e6fc23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</si>
  <si>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ut="02/12/2025 08:04:02" si="2.00000001713316ab22d395c8c8e2804b990bb0a890f2520e1b19e0f6633086b9498f3e1c98006d0685569f8cfdf65b72ed1e45828e593c96948090365ff563da56c21456d4eb9f028c8f987c89729258b06c701f8c5c6d7186db8a901429bbd3257a989d577835402ff89a2e6333054dccfc1e91e6eaeadfcfaf7988c0498666389dfd827e46788a4198121715ab19bf8f15380505a4ba3a0a73e97b0fce18cf8bb8.p.3082.0.1.Europe/Madrid.upriv*_1*_pidn2*_14*_session*-lat*_1.0000000108deb8d2bf41e44e2d1fcaf7027cb7a6bc6025e012549d8b3b63f13c08efa0a9877b6749c148df8adc79f34df77c7748582f0e94.00000001e6e493b737ae9fb9437395c22bc70d0abc6025e02fffce115c1be898dcc4d6c53ce5a6fec0ef8983714b72a9e9774be6bdb840d4.0.1.1.BDEbi.D066E1C611E6257C10D00080EF253B44.0-3082.1.1_-0.1.0_-3082.1.1_5.5.0.*0.00000001bf1122eb6232d8677105936dba8f81e4c911585a00690a34efdbd3a7d4b23c0e51dd5aa2.0.23.11*.2*.0400*.31152J.e.00000001e560a78ecc41cf7af68f4a317636f7b0c911585a92a548253d46a6ea9cc303117e5da40b.0.10*.131*.122*.122.0.0" msgID="CE30F1E111EFE917123E0080EF859A39"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nrr="2047" nrc="1092"&gt;&lt;pg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</si>
</sst>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1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>
      <alignment horizontal="right" vertical="center"/>
    </xf>
    <xf numFmtId="173" fontId="26" fillId="4" borderId="6" xfId="23">
      <alignment horizontal="right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>
      <alignment horizontal="righ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>
      <alignment horizontal="right" vertical="center"/>
    </xf>
    <xf numFmtId="175" fontId="24" fillId="5" borderId="6" xfId="25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>
      <alignment horizontal="right" vertical="center"/>
    </xf>
    <xf numFmtId="1" fontId="2" fillId="0" borderId="0" xfId="26" applyNumberFormat="1"/>
    <xf numFmtId="170" fontId="1" fillId="0" borderId="0" xfId="26" applyNumberFormat="1" applyFont="1"/>
    <xf numFmtId="10" fontId="26" fillId="4" borderId="6" xfId="34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164" fontId="26" fillId="4" borderId="6" xfId="27">
      <alignment horizontal="right" vertic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1.4409999999999999E-2</c:v>
                </c:pt>
                <c:pt idx="1">
                  <c:v>2.1199999999999999E-3</c:v>
                </c:pt>
                <c:pt idx="2">
                  <c:v>-2.9309999999999999E-2</c:v>
                </c:pt>
                <c:pt idx="3">
                  <c:v>3.2390000000000002E-2</c:v>
                </c:pt>
                <c:pt idx="4">
                  <c:v>2.2699999999999999E-3</c:v>
                </c:pt>
                <c:pt idx="5">
                  <c:v>-1.187E-2</c:v>
                </c:pt>
                <c:pt idx="6">
                  <c:v>1.264E-2</c:v>
                </c:pt>
                <c:pt idx="7">
                  <c:v>-2.9499999999999999E-3</c:v>
                </c:pt>
                <c:pt idx="8">
                  <c:v>-3.8700000000000002E-3</c:v>
                </c:pt>
                <c:pt idx="9">
                  <c:v>1.7659999999999999E-2</c:v>
                </c:pt>
                <c:pt idx="10">
                  <c:v>-3.9500000000000004E-3</c:v>
                </c:pt>
                <c:pt idx="11">
                  <c:v>-3.6600000000000001E-3</c:v>
                </c:pt>
                <c:pt idx="12">
                  <c:v>-1.3860000000000001E-2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-1.583E-2</c:v>
                </c:pt>
                <c:pt idx="1">
                  <c:v>-2.777E-2</c:v>
                </c:pt>
                <c:pt idx="2">
                  <c:v>6.0200000000000002E-3</c:v>
                </c:pt>
                <c:pt idx="3">
                  <c:v>1.7799999999999999E-3</c:v>
                </c:pt>
                <c:pt idx="4">
                  <c:v>2.97E-3</c:v>
                </c:pt>
                <c:pt idx="5">
                  <c:v>-1.4579999999999999E-2</c:v>
                </c:pt>
                <c:pt idx="6">
                  <c:v>-1.42E-3</c:v>
                </c:pt>
                <c:pt idx="7">
                  <c:v>-3.2100000000000002E-3</c:v>
                </c:pt>
                <c:pt idx="8">
                  <c:v>-1.4999999999999999E-2</c:v>
                </c:pt>
                <c:pt idx="9">
                  <c:v>-2.0209999999999999E-2</c:v>
                </c:pt>
                <c:pt idx="10">
                  <c:v>-5.8500000000000002E-3</c:v>
                </c:pt>
                <c:pt idx="11">
                  <c:v>1.92E-3</c:v>
                </c:pt>
                <c:pt idx="12">
                  <c:v>4.1599999999999996E-3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1.115E-2</c:v>
                </c:pt>
                <c:pt idx="1">
                  <c:v>1.332E-2</c:v>
                </c:pt>
                <c:pt idx="2">
                  <c:v>2.589E-2</c:v>
                </c:pt>
                <c:pt idx="3">
                  <c:v>1.934E-2</c:v>
                </c:pt>
                <c:pt idx="4">
                  <c:v>9.1199999999999996E-3</c:v>
                </c:pt>
                <c:pt idx="5">
                  <c:v>1.025E-2</c:v>
                </c:pt>
                <c:pt idx="6">
                  <c:v>-1.023E-2</c:v>
                </c:pt>
                <c:pt idx="7">
                  <c:v>3.533E-2</c:v>
                </c:pt>
                <c:pt idx="8">
                  <c:v>2.7789999999999999E-2</c:v>
                </c:pt>
                <c:pt idx="9">
                  <c:v>2.1950000000000001E-2</c:v>
                </c:pt>
                <c:pt idx="10">
                  <c:v>-3.0899999999999999E-3</c:v>
                </c:pt>
                <c:pt idx="11">
                  <c:v>1.6650000000000002E-2</c:v>
                </c:pt>
                <c:pt idx="12">
                  <c:v>3.4950000000000002E-2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9.7300000000000008E-3</c:v>
                </c:pt>
                <c:pt idx="1">
                  <c:v>-1.2330000000000001E-2</c:v>
                </c:pt>
                <c:pt idx="2">
                  <c:v>2.5999999999999999E-3</c:v>
                </c:pt>
                <c:pt idx="3">
                  <c:v>5.3510000000000002E-2</c:v>
                </c:pt>
                <c:pt idx="4">
                  <c:v>1.436E-2</c:v>
                </c:pt>
                <c:pt idx="5">
                  <c:v>-1.6199999999999999E-2</c:v>
                </c:pt>
                <c:pt idx="6">
                  <c:v>9.8999999999999999E-4</c:v>
                </c:pt>
                <c:pt idx="7">
                  <c:v>2.9170000000000001E-2</c:v>
                </c:pt>
                <c:pt idx="8">
                  <c:v>8.9200000000000008E-3</c:v>
                </c:pt>
                <c:pt idx="9">
                  <c:v>1.9400000000000001E-2</c:v>
                </c:pt>
                <c:pt idx="10">
                  <c:v>-1.289E-2</c:v>
                </c:pt>
                <c:pt idx="11">
                  <c:v>1.491E-2</c:v>
                </c:pt>
                <c:pt idx="12">
                  <c:v>2.5250000000000002E-2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13.703894736800001</c:v>
                </c:pt>
                <c:pt idx="1">
                  <c:v>13.6200526316</c:v>
                </c:pt>
                <c:pt idx="2">
                  <c:v>13.9699473684</c:v>
                </c:pt>
                <c:pt idx="3">
                  <c:v>13.2568947368</c:v>
                </c:pt>
                <c:pt idx="4">
                  <c:v>12.9835789474</c:v>
                </c:pt>
                <c:pt idx="5">
                  <c:v>12.5832105263</c:v>
                </c:pt>
                <c:pt idx="6">
                  <c:v>12.478157894700001</c:v>
                </c:pt>
                <c:pt idx="7">
                  <c:v>12.297842105300001</c:v>
                </c:pt>
                <c:pt idx="8">
                  <c:v>12.3733684211</c:v>
                </c:pt>
                <c:pt idx="9">
                  <c:v>12.3471052632</c:v>
                </c:pt>
                <c:pt idx="10">
                  <c:v>12.7964210526</c:v>
                </c:pt>
                <c:pt idx="11">
                  <c:v>12.9715263158</c:v>
                </c:pt>
                <c:pt idx="12">
                  <c:v>12.680684210500001</c:v>
                </c:pt>
                <c:pt idx="13">
                  <c:v>12.9755263158</c:v>
                </c:pt>
                <c:pt idx="14">
                  <c:v>12.8134736842</c:v>
                </c:pt>
                <c:pt idx="15">
                  <c:v>13.1129473684</c:v>
                </c:pt>
                <c:pt idx="16">
                  <c:v>13.5778421053</c:v>
                </c:pt>
                <c:pt idx="17">
                  <c:v>13.2813684211</c:v>
                </c:pt>
                <c:pt idx="18">
                  <c:v>13.211052631599999</c:v>
                </c:pt>
                <c:pt idx="19">
                  <c:v>12.9454210526</c:v>
                </c:pt>
                <c:pt idx="20">
                  <c:v>13.251105263199999</c:v>
                </c:pt>
                <c:pt idx="21">
                  <c:v>13.199894736799999</c:v>
                </c:pt>
                <c:pt idx="22">
                  <c:v>13.9076315789</c:v>
                </c:pt>
                <c:pt idx="23">
                  <c:v>13.886631578899999</c:v>
                </c:pt>
                <c:pt idx="24">
                  <c:v>13.2916842105</c:v>
                </c:pt>
                <c:pt idx="25">
                  <c:v>12.702894736799999</c:v>
                </c:pt>
                <c:pt idx="26">
                  <c:v>12.7256315789</c:v>
                </c:pt>
                <c:pt idx="27">
                  <c:v>13.250894736799999</c:v>
                </c:pt>
                <c:pt idx="28">
                  <c:v>13.6006315789</c:v>
                </c:pt>
                <c:pt idx="29">
                  <c:v>13.9818421053</c:v>
                </c:pt>
                <c:pt idx="30">
                  <c:v>14.471473684199999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5.2117894736999997</c:v>
                </c:pt>
                <c:pt idx="1">
                  <c:v>5.4176315789</c:v>
                </c:pt>
                <c:pt idx="2">
                  <c:v>5.4005789473999997</c:v>
                </c:pt>
                <c:pt idx="3">
                  <c:v>5.1554210526000004</c:v>
                </c:pt>
                <c:pt idx="4">
                  <c:v>4.4550000000000001</c:v>
                </c:pt>
                <c:pt idx="5">
                  <c:v>4.1653684211000002</c:v>
                </c:pt>
                <c:pt idx="6">
                  <c:v>4.2232105262999999</c:v>
                </c:pt>
                <c:pt idx="7">
                  <c:v>3.9496842105000001</c:v>
                </c:pt>
                <c:pt idx="8">
                  <c:v>4.3588947367999999</c:v>
                </c:pt>
                <c:pt idx="9">
                  <c:v>4.5599473683999996</c:v>
                </c:pt>
                <c:pt idx="10">
                  <c:v>4.1627894737000002</c:v>
                </c:pt>
                <c:pt idx="11">
                  <c:v>3.2959473683999998</c:v>
                </c:pt>
                <c:pt idx="12">
                  <c:v>3.7646842105</c:v>
                </c:pt>
                <c:pt idx="13">
                  <c:v>4.4442105263</c:v>
                </c:pt>
                <c:pt idx="14">
                  <c:v>4.5737368420999998</c:v>
                </c:pt>
                <c:pt idx="15">
                  <c:v>5.2801578947000003</c:v>
                </c:pt>
                <c:pt idx="16">
                  <c:v>5.0117894737000004</c:v>
                </c:pt>
                <c:pt idx="17">
                  <c:v>4.9498947368000001</c:v>
                </c:pt>
                <c:pt idx="18">
                  <c:v>5.1665789473999997</c:v>
                </c:pt>
                <c:pt idx="19">
                  <c:v>5.0516315789000004</c:v>
                </c:pt>
                <c:pt idx="20">
                  <c:v>4.9031578946999996</c:v>
                </c:pt>
                <c:pt idx="21">
                  <c:v>4.9355789473999998</c:v>
                </c:pt>
                <c:pt idx="22">
                  <c:v>5.2258947367999999</c:v>
                </c:pt>
                <c:pt idx="23">
                  <c:v>5.4268947367999996</c:v>
                </c:pt>
                <c:pt idx="24">
                  <c:v>5.0866842104999996</c:v>
                </c:pt>
                <c:pt idx="25">
                  <c:v>4.4393684211000002</c:v>
                </c:pt>
                <c:pt idx="26">
                  <c:v>4.7246842105000004</c:v>
                </c:pt>
                <c:pt idx="27">
                  <c:v>4.4016842105</c:v>
                </c:pt>
                <c:pt idx="28">
                  <c:v>4.9114736841999997</c:v>
                </c:pt>
                <c:pt idx="29">
                  <c:v>5.2404210526000004</c:v>
                </c:pt>
                <c:pt idx="30">
                  <c:v>5.5654736841999997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13.12</c:v>
                </c:pt>
                <c:pt idx="1">
                  <c:v>13.336</c:v>
                </c:pt>
                <c:pt idx="2">
                  <c:v>13.698</c:v>
                </c:pt>
                <c:pt idx="3">
                  <c:v>14.765000000000001</c:v>
                </c:pt>
                <c:pt idx="4">
                  <c:v>15.872</c:v>
                </c:pt>
                <c:pt idx="5">
                  <c:v>15.254</c:v>
                </c:pt>
                <c:pt idx="6">
                  <c:v>14.082000000000001</c:v>
                </c:pt>
                <c:pt idx="7">
                  <c:v>15.901999999999999</c:v>
                </c:pt>
                <c:pt idx="8">
                  <c:v>17.414999999999999</c:v>
                </c:pt>
                <c:pt idx="9">
                  <c:v>17.227</c:v>
                </c:pt>
                <c:pt idx="10">
                  <c:v>17.919</c:v>
                </c:pt>
                <c:pt idx="11">
                  <c:v>15.095000000000001</c:v>
                </c:pt>
                <c:pt idx="12">
                  <c:v>12.148999999999999</c:v>
                </c:pt>
                <c:pt idx="13">
                  <c:v>12.489000000000001</c:v>
                </c:pt>
                <c:pt idx="14">
                  <c:v>12.977</c:v>
                </c:pt>
                <c:pt idx="15">
                  <c:v>12.430999999999999</c:v>
                </c:pt>
                <c:pt idx="16">
                  <c:v>13.316000000000001</c:v>
                </c:pt>
                <c:pt idx="17">
                  <c:v>14.194000000000001</c:v>
                </c:pt>
                <c:pt idx="18">
                  <c:v>13.371</c:v>
                </c:pt>
                <c:pt idx="19">
                  <c:v>13.49</c:v>
                </c:pt>
                <c:pt idx="20">
                  <c:v>15.904999999999999</c:v>
                </c:pt>
                <c:pt idx="21">
                  <c:v>17.353999999999999</c:v>
                </c:pt>
                <c:pt idx="22">
                  <c:v>16.635000000000002</c:v>
                </c:pt>
                <c:pt idx="23">
                  <c:v>17.300999999999998</c:v>
                </c:pt>
                <c:pt idx="24">
                  <c:v>16.111000000000001</c:v>
                </c:pt>
                <c:pt idx="25">
                  <c:v>16.675000000000001</c:v>
                </c:pt>
                <c:pt idx="26">
                  <c:v>18.585000000000001</c:v>
                </c:pt>
                <c:pt idx="27">
                  <c:v>13.955</c:v>
                </c:pt>
                <c:pt idx="28">
                  <c:v>12.923999999999999</c:v>
                </c:pt>
                <c:pt idx="29">
                  <c:v>13.662000000000001</c:v>
                </c:pt>
                <c:pt idx="30">
                  <c:v>13.872999999999999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7.7290000000000001</c:v>
                </c:pt>
                <c:pt idx="1">
                  <c:v>7.968</c:v>
                </c:pt>
                <c:pt idx="2">
                  <c:v>9.0009999999999994</c:v>
                </c:pt>
                <c:pt idx="3">
                  <c:v>10.336</c:v>
                </c:pt>
                <c:pt idx="4">
                  <c:v>11.423</c:v>
                </c:pt>
                <c:pt idx="5">
                  <c:v>10.859</c:v>
                </c:pt>
                <c:pt idx="6">
                  <c:v>9.2309999999999999</c:v>
                </c:pt>
                <c:pt idx="7">
                  <c:v>11.97</c:v>
                </c:pt>
                <c:pt idx="8">
                  <c:v>13.23</c:v>
                </c:pt>
                <c:pt idx="9">
                  <c:v>12.709</c:v>
                </c:pt>
                <c:pt idx="10">
                  <c:v>13.494999999999999</c:v>
                </c:pt>
                <c:pt idx="11">
                  <c:v>9.7319999999999993</c:v>
                </c:pt>
                <c:pt idx="12">
                  <c:v>6.6189999999999998</c:v>
                </c:pt>
                <c:pt idx="13">
                  <c:v>6.4729999999999999</c:v>
                </c:pt>
                <c:pt idx="14">
                  <c:v>6.6639999999999997</c:v>
                </c:pt>
                <c:pt idx="15">
                  <c:v>6.7089999999999996</c:v>
                </c:pt>
                <c:pt idx="16">
                  <c:v>8.0980000000000008</c:v>
                </c:pt>
                <c:pt idx="17">
                  <c:v>7.8330000000000002</c:v>
                </c:pt>
                <c:pt idx="18">
                  <c:v>7.5010000000000003</c:v>
                </c:pt>
                <c:pt idx="19">
                  <c:v>8.8800000000000008</c:v>
                </c:pt>
                <c:pt idx="20">
                  <c:v>11.509</c:v>
                </c:pt>
                <c:pt idx="21">
                  <c:v>12.949</c:v>
                </c:pt>
                <c:pt idx="22">
                  <c:v>12.053000000000001</c:v>
                </c:pt>
                <c:pt idx="23">
                  <c:v>12.688000000000001</c:v>
                </c:pt>
                <c:pt idx="24">
                  <c:v>12.041</c:v>
                </c:pt>
                <c:pt idx="25">
                  <c:v>12.022</c:v>
                </c:pt>
                <c:pt idx="26">
                  <c:v>14.205</c:v>
                </c:pt>
                <c:pt idx="27">
                  <c:v>10.907999999999999</c:v>
                </c:pt>
                <c:pt idx="28">
                  <c:v>9.827</c:v>
                </c:pt>
                <c:pt idx="29">
                  <c:v>9.923</c:v>
                </c:pt>
                <c:pt idx="30">
                  <c:v>9.1720000000000006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2.339</c:v>
                </c:pt>
                <c:pt idx="1">
                  <c:v>2.6</c:v>
                </c:pt>
                <c:pt idx="2">
                  <c:v>4.3029999999999999</c:v>
                </c:pt>
                <c:pt idx="3">
                  <c:v>5.907</c:v>
                </c:pt>
                <c:pt idx="4">
                  <c:v>6.9729999999999999</c:v>
                </c:pt>
                <c:pt idx="5">
                  <c:v>6.4640000000000004</c:v>
                </c:pt>
                <c:pt idx="6">
                  <c:v>4.38</c:v>
                </c:pt>
                <c:pt idx="7">
                  <c:v>8.0380000000000003</c:v>
                </c:pt>
                <c:pt idx="8">
                  <c:v>9.0440000000000005</c:v>
                </c:pt>
                <c:pt idx="9">
                  <c:v>8.1910000000000007</c:v>
                </c:pt>
                <c:pt idx="10">
                  <c:v>9.07</c:v>
                </c:pt>
                <c:pt idx="11">
                  <c:v>4.3689999999999998</c:v>
                </c:pt>
                <c:pt idx="12">
                  <c:v>1.0880000000000001</c:v>
                </c:pt>
                <c:pt idx="13">
                  <c:v>0.45800000000000002</c:v>
                </c:pt>
                <c:pt idx="14">
                  <c:v>0.35199999999999998</c:v>
                </c:pt>
                <c:pt idx="15">
                  <c:v>0.98699999999999999</c:v>
                </c:pt>
                <c:pt idx="16">
                  <c:v>2.88</c:v>
                </c:pt>
                <c:pt idx="17">
                  <c:v>1.4730000000000001</c:v>
                </c:pt>
                <c:pt idx="18">
                  <c:v>1.6319999999999999</c:v>
                </c:pt>
                <c:pt idx="19">
                  <c:v>4.2709999999999999</c:v>
                </c:pt>
                <c:pt idx="20">
                  <c:v>7.1130000000000004</c:v>
                </c:pt>
                <c:pt idx="21">
                  <c:v>8.5440000000000005</c:v>
                </c:pt>
                <c:pt idx="22">
                  <c:v>7.4710000000000001</c:v>
                </c:pt>
                <c:pt idx="23">
                  <c:v>8.0760000000000005</c:v>
                </c:pt>
                <c:pt idx="24">
                  <c:v>7.97</c:v>
                </c:pt>
                <c:pt idx="25">
                  <c:v>7.3680000000000003</c:v>
                </c:pt>
                <c:pt idx="26">
                  <c:v>9.8249999999999993</c:v>
                </c:pt>
                <c:pt idx="27">
                  <c:v>7.8620000000000001</c:v>
                </c:pt>
                <c:pt idx="28">
                  <c:v>6.7309999999999999</c:v>
                </c:pt>
                <c:pt idx="29">
                  <c:v>6.1849999999999996</c:v>
                </c:pt>
                <c:pt idx="30">
                  <c:v>4.4720000000000004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10.177</c:v>
                </c:pt>
                <c:pt idx="1">
                  <c:v>10.846</c:v>
                </c:pt>
                <c:pt idx="2">
                  <c:v>12.932</c:v>
                </c:pt>
                <c:pt idx="3">
                  <c:v>11.692</c:v>
                </c:pt>
                <c:pt idx="4">
                  <c:v>9.6110000000000007</c:v>
                </c:pt>
                <c:pt idx="5">
                  <c:v>8.7200000000000006</c:v>
                </c:pt>
                <c:pt idx="6">
                  <c:v>8.0589999999999993</c:v>
                </c:pt>
                <c:pt idx="7">
                  <c:v>6.5119999999999996</c:v>
                </c:pt>
                <c:pt idx="8">
                  <c:v>7.0979999999999999</c:v>
                </c:pt>
                <c:pt idx="9">
                  <c:v>7.9210000000000003</c:v>
                </c:pt>
                <c:pt idx="10">
                  <c:v>7.3869999999999996</c:v>
                </c:pt>
                <c:pt idx="11">
                  <c:v>7.2270000000000003</c:v>
                </c:pt>
                <c:pt idx="12">
                  <c:v>8.2880000000000003</c:v>
                </c:pt>
                <c:pt idx="13">
                  <c:v>11.29</c:v>
                </c:pt>
                <c:pt idx="14">
                  <c:v>13.317</c:v>
                </c:pt>
                <c:pt idx="15">
                  <c:v>14.122</c:v>
                </c:pt>
                <c:pt idx="16">
                  <c:v>14.95</c:v>
                </c:pt>
                <c:pt idx="17">
                  <c:v>14.581</c:v>
                </c:pt>
                <c:pt idx="18">
                  <c:v>9.2620000000000005</c:v>
                </c:pt>
                <c:pt idx="19">
                  <c:v>7.585</c:v>
                </c:pt>
                <c:pt idx="20">
                  <c:v>9.4480000000000004</c:v>
                </c:pt>
                <c:pt idx="21">
                  <c:v>10.516</c:v>
                </c:pt>
                <c:pt idx="22">
                  <c:v>12.502000000000001</c:v>
                </c:pt>
                <c:pt idx="23">
                  <c:v>13.214</c:v>
                </c:pt>
                <c:pt idx="24">
                  <c:v>13.233000000000001</c:v>
                </c:pt>
                <c:pt idx="25">
                  <c:v>13.159000000000001</c:v>
                </c:pt>
                <c:pt idx="26">
                  <c:v>12.923</c:v>
                </c:pt>
                <c:pt idx="27">
                  <c:v>12.288</c:v>
                </c:pt>
                <c:pt idx="28">
                  <c:v>12.667</c:v>
                </c:pt>
                <c:pt idx="29">
                  <c:v>12.082000000000001</c:v>
                </c:pt>
                <c:pt idx="30">
                  <c:v>11.315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20919.134684072</c:v>
                </c:pt>
                <c:pt idx="1">
                  <c:v>19437.436802595999</c:v>
                </c:pt>
                <c:pt idx="2">
                  <c:v>19469.540221939002</c:v>
                </c:pt>
                <c:pt idx="3">
                  <c:v>17196.552882231001</c:v>
                </c:pt>
                <c:pt idx="4">
                  <c:v>18038.571301863001</c:v>
                </c:pt>
                <c:pt idx="5">
                  <c:v>18668.213677952001</c:v>
                </c:pt>
                <c:pt idx="6">
                  <c:v>21247.824870134002</c:v>
                </c:pt>
                <c:pt idx="7">
                  <c:v>20271.704266336001</c:v>
                </c:pt>
                <c:pt idx="8">
                  <c:v>18408.553120976001</c:v>
                </c:pt>
                <c:pt idx="9">
                  <c:v>18646.680871512999</c:v>
                </c:pt>
                <c:pt idx="10">
                  <c:v>18966.231240862999</c:v>
                </c:pt>
                <c:pt idx="11">
                  <c:v>20106.563494161001</c:v>
                </c:pt>
                <c:pt idx="12">
                  <c:v>21122.754694842999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21122.754694842999</c:v>
                </c:pt>
                <c:pt idx="1">
                  <c:v>19197.835311872001</c:v>
                </c:pt>
                <c:pt idx="2">
                  <c:v>19520.230855350001</c:v>
                </c:pt>
                <c:pt idx="3">
                  <c:v>18116.729217657001</c:v>
                </c:pt>
                <c:pt idx="4">
                  <c:v>18297.546204350001</c:v>
                </c:pt>
                <c:pt idx="5">
                  <c:v>18365.820398849999</c:v>
                </c:pt>
                <c:pt idx="6">
                  <c:v>21268.882232344</c:v>
                </c:pt>
                <c:pt idx="7">
                  <c:v>20863.131132155999</c:v>
                </c:pt>
                <c:pt idx="8">
                  <c:v>18572.832025872001</c:v>
                </c:pt>
                <c:pt idx="9">
                  <c:v>19008.407437254002</c:v>
                </c:pt>
                <c:pt idx="10">
                  <c:v>18721.709412712</c:v>
                </c:pt>
                <c:pt idx="11">
                  <c:v>20406.411002895999</c:v>
                </c:pt>
                <c:pt idx="12">
                  <c:v>21656.018764224002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ene-25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ene-25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40070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547.74579076800001</c:v>
                </c:pt>
                <c:pt idx="1">
                  <c:v>672.268815808</c:v>
                </c:pt>
                <c:pt idx="2">
                  <c:v>700.71375855999997</c:v>
                </c:pt>
                <c:pt idx="3">
                  <c:v>632.62050355199995</c:v>
                </c:pt>
                <c:pt idx="4">
                  <c:v>598.68826402399998</c:v>
                </c:pt>
                <c:pt idx="5">
                  <c:v>574.92107875199997</c:v>
                </c:pt>
                <c:pt idx="6">
                  <c:v>719.89023985599999</c:v>
                </c:pt>
                <c:pt idx="7">
                  <c:v>743.86802534399999</c:v>
                </c:pt>
                <c:pt idx="8">
                  <c:v>725.66651119200003</c:v>
                </c:pt>
                <c:pt idx="9">
                  <c:v>717.14547102400002</c:v>
                </c:pt>
                <c:pt idx="10">
                  <c:v>630.70231332799995</c:v>
                </c:pt>
                <c:pt idx="11">
                  <c:v>589.70361019200004</c:v>
                </c:pt>
                <c:pt idx="12">
                  <c:v>728.18858558399995</c:v>
                </c:pt>
                <c:pt idx="13">
                  <c:v>767.54802873599999</c:v>
                </c:pt>
                <c:pt idx="14">
                  <c:v>781.24140952000005</c:v>
                </c:pt>
                <c:pt idx="15">
                  <c:v>792.77572340799998</c:v>
                </c:pt>
                <c:pt idx="16">
                  <c:v>778.62750762400003</c:v>
                </c:pt>
                <c:pt idx="17">
                  <c:v>679.36190650399999</c:v>
                </c:pt>
                <c:pt idx="18">
                  <c:v>645.89857046400004</c:v>
                </c:pt>
                <c:pt idx="19">
                  <c:v>771.969493048</c:v>
                </c:pt>
                <c:pt idx="20">
                  <c:v>773.01573709599995</c:v>
                </c:pt>
                <c:pt idx="21">
                  <c:v>743.28622380000002</c:v>
                </c:pt>
                <c:pt idx="22">
                  <c:v>721.155440408</c:v>
                </c:pt>
                <c:pt idx="23">
                  <c:v>712.35810500000002</c:v>
                </c:pt>
                <c:pt idx="24">
                  <c:v>638.18235919999995</c:v>
                </c:pt>
                <c:pt idx="25">
                  <c:v>602.29957067199996</c:v>
                </c:pt>
                <c:pt idx="26">
                  <c:v>704.122198744</c:v>
                </c:pt>
                <c:pt idx="27">
                  <c:v>734.40756332800004</c:v>
                </c:pt>
                <c:pt idx="28">
                  <c:v>755.75707899199995</c:v>
                </c:pt>
                <c:pt idx="29">
                  <c:v>741.44889105599998</c:v>
                </c:pt>
                <c:pt idx="30">
                  <c:v>729.66802564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28796.724999999999</c:v>
                </c:pt>
                <c:pt idx="1">
                  <c:v>34710.343999999997</c:v>
                </c:pt>
                <c:pt idx="2">
                  <c:v>34182.887503999998</c:v>
                </c:pt>
                <c:pt idx="3">
                  <c:v>30876.226999999999</c:v>
                </c:pt>
                <c:pt idx="4">
                  <c:v>29225.633839999999</c:v>
                </c:pt>
                <c:pt idx="5">
                  <c:v>29516.4552</c:v>
                </c:pt>
                <c:pt idx="6">
                  <c:v>37635.440999999999</c:v>
                </c:pt>
                <c:pt idx="7">
                  <c:v>37351.902000000002</c:v>
                </c:pt>
                <c:pt idx="8">
                  <c:v>36203.875999999997</c:v>
                </c:pt>
                <c:pt idx="9">
                  <c:v>34653.993000000002</c:v>
                </c:pt>
                <c:pt idx="10">
                  <c:v>30020.522000000001</c:v>
                </c:pt>
                <c:pt idx="11">
                  <c:v>30847.708999999999</c:v>
                </c:pt>
                <c:pt idx="12">
                  <c:v>38117.061000000002</c:v>
                </c:pt>
                <c:pt idx="13">
                  <c:v>38983.180999999997</c:v>
                </c:pt>
                <c:pt idx="14">
                  <c:v>39777.815999999999</c:v>
                </c:pt>
                <c:pt idx="15">
                  <c:v>39924.720000000001</c:v>
                </c:pt>
                <c:pt idx="16">
                  <c:v>37681.769999999997</c:v>
                </c:pt>
                <c:pt idx="17">
                  <c:v>33024.156000000003</c:v>
                </c:pt>
                <c:pt idx="18">
                  <c:v>33772.373</c:v>
                </c:pt>
                <c:pt idx="19">
                  <c:v>38797.826000000001</c:v>
                </c:pt>
                <c:pt idx="20">
                  <c:v>37995.694000000003</c:v>
                </c:pt>
                <c:pt idx="21">
                  <c:v>36871.095000000001</c:v>
                </c:pt>
                <c:pt idx="22">
                  <c:v>35946.430344</c:v>
                </c:pt>
                <c:pt idx="23">
                  <c:v>34649.287023999997</c:v>
                </c:pt>
                <c:pt idx="24">
                  <c:v>30610.891</c:v>
                </c:pt>
                <c:pt idx="25">
                  <c:v>31032.008999999998</c:v>
                </c:pt>
                <c:pt idx="26">
                  <c:v>35662.424751999999</c:v>
                </c:pt>
                <c:pt idx="27">
                  <c:v>36948.957999999999</c:v>
                </c:pt>
                <c:pt idx="28">
                  <c:v>37324.248</c:v>
                </c:pt>
                <c:pt idx="29">
                  <c:v>37055.232000000004</c:v>
                </c:pt>
                <c:pt idx="30">
                  <c:v>35512.942000000003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15 enero (20:57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Enero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201</v>
      </c>
    </row>
    <row r="2" spans="1:2">
      <c r="A2" t="s">
        <v>196</v>
      </c>
    </row>
    <row r="3" spans="1:2">
      <c r="A3" t="s">
        <v>191</v>
      </c>
    </row>
    <row r="4" spans="1:2">
      <c r="A4" t="s">
        <v>192</v>
      </c>
    </row>
    <row r="5" spans="1:2">
      <c r="A5" t="s">
        <v>195</v>
      </c>
    </row>
    <row r="6" spans="1:2">
      <c r="A6" t="s">
        <v>200</v>
      </c>
    </row>
    <row r="7" spans="1:2">
      <c r="A7" t="s">
        <v>194</v>
      </c>
    </row>
    <row r="8" spans="1:2">
      <c r="A8" t="s">
        <v>156</v>
      </c>
    </row>
    <row r="9" spans="1:2">
      <c r="A9" t="s">
        <v>159</v>
      </c>
    </row>
    <row r="10" spans="1:2">
      <c r="A10" t="s">
        <v>160</v>
      </c>
    </row>
    <row r="11" spans="1:2">
      <c r="A11" t="s">
        <v>202</v>
      </c>
    </row>
    <row r="12" spans="1:2">
      <c r="A12" t="s">
        <v>198</v>
      </c>
    </row>
    <row r="13" spans="1:2">
      <c r="A1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Enero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0" t="s">
        <v>7</v>
      </c>
      <c r="E7" s="4"/>
      <c r="F7" s="132" t="str">
        <f>K3</f>
        <v>Enero 2025</v>
      </c>
      <c r="G7" s="133"/>
      <c r="H7" s="133" t="s">
        <v>1</v>
      </c>
      <c r="I7" s="133"/>
      <c r="J7" s="133" t="s">
        <v>2</v>
      </c>
      <c r="K7" s="133"/>
    </row>
    <row r="8" spans="3:12">
      <c r="C8" s="130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21656.018764224002</v>
      </c>
      <c r="G9" s="44">
        <f>VLOOKUP("Demanda transporte (b.c.)",Dat_01!A4:J29,4,FALSE)*100</f>
        <v>2.5245952900000002</v>
      </c>
      <c r="H9" s="28">
        <f>VLOOKUP("Demanda transporte (b.c.)",Dat_01!A4:J29,5,FALSE)/1000</f>
        <v>21656.018764224002</v>
      </c>
      <c r="I9" s="44">
        <f>VLOOKUP("Demanda transporte (b.c.)",Dat_01!A4:J29,7,FALSE)*100</f>
        <v>2.5245952900000002</v>
      </c>
      <c r="J9" s="28">
        <f>VLOOKUP("Demanda transporte (b.c.)",Dat_01!A4:J29,8,FALSE)/1000</f>
        <v>233995.55399553702</v>
      </c>
      <c r="K9" s="44">
        <f>VLOOKUP("Demanda transporte (b.c.)",Dat_01!A4:J29,10,FALSE)*100</f>
        <v>1.04280163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-1.3860000000000001</v>
      </c>
      <c r="H12" s="40"/>
      <c r="I12" s="40">
        <f>Dat_01!H45*100</f>
        <v>-1.3860000000000001</v>
      </c>
      <c r="J12" s="40"/>
      <c r="K12" s="40">
        <f>Dat_01!L45*100</f>
        <v>-6.2E-2</v>
      </c>
    </row>
    <row r="13" spans="3:12">
      <c r="E13" s="31" t="s">
        <v>26</v>
      </c>
      <c r="F13" s="30"/>
      <c r="G13" s="40">
        <f>Dat_01!E45*100</f>
        <v>0.41599999999999998</v>
      </c>
      <c r="H13" s="40"/>
      <c r="I13" s="40">
        <f>Dat_01!I45*100</f>
        <v>0.41599999999999998</v>
      </c>
      <c r="J13" s="40"/>
      <c r="K13" s="40">
        <f>Dat_01!M45*100</f>
        <v>-0.57999999999999996</v>
      </c>
    </row>
    <row r="14" spans="3:12">
      <c r="E14" s="32" t="s">
        <v>5</v>
      </c>
      <c r="F14" s="33"/>
      <c r="G14" s="41">
        <f>Dat_01!F45*100</f>
        <v>3.4950000000000001</v>
      </c>
      <c r="H14" s="41"/>
      <c r="I14" s="41">
        <f>Dat_01!J45*100</f>
        <v>3.4950000000000001</v>
      </c>
      <c r="J14" s="41"/>
      <c r="K14" s="41">
        <f>Dat_01!N45*100</f>
        <v>1.6850000000000001</v>
      </c>
    </row>
    <row r="15" spans="3:12">
      <c r="E15" s="134" t="s">
        <v>27</v>
      </c>
      <c r="F15" s="134"/>
      <c r="G15" s="134"/>
      <c r="H15" s="134"/>
      <c r="I15" s="134"/>
      <c r="J15" s="134"/>
      <c r="K15" s="134"/>
    </row>
    <row r="16" spans="3:12" ht="21.75" customHeight="1">
      <c r="E16" s="131" t="s">
        <v>28</v>
      </c>
      <c r="F16" s="131"/>
      <c r="G16" s="131"/>
      <c r="H16" s="131"/>
      <c r="I16" s="131"/>
      <c r="J16" s="131"/>
      <c r="K16" s="131"/>
    </row>
    <row r="21" spans="7:12">
      <c r="G21" s="45"/>
      <c r="H21" s="45"/>
      <c r="I21" s="45"/>
      <c r="J21" s="45"/>
      <c r="K21" s="45"/>
      <c r="L21" s="45"/>
    </row>
    <row r="22" spans="7:12">
      <c r="G22" s="45"/>
      <c r="H22" s="45"/>
      <c r="I22" s="45"/>
      <c r="J22" s="45"/>
      <c r="K22" s="45"/>
      <c r="L22" s="45"/>
    </row>
    <row r="23" spans="7:12">
      <c r="G23" s="45"/>
      <c r="H23" s="45"/>
      <c r="I23" s="45"/>
      <c r="J23" s="45"/>
      <c r="K23" s="45"/>
      <c r="L23" s="45"/>
    </row>
    <row r="24" spans="7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4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Enero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98</v>
      </c>
      <c r="E7" s="9"/>
    </row>
    <row r="8" spans="3:11">
      <c r="C8" s="130"/>
      <c r="E8" s="9"/>
      <c r="I8" t="s">
        <v>76</v>
      </c>
    </row>
    <row r="9" spans="3:11">
      <c r="C9" s="130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E36" sqref="E36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Enero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0" t="s">
        <v>16</v>
      </c>
      <c r="E7" s="9"/>
    </row>
    <row r="8" spans="3:5">
      <c r="C8" s="130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Enero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0" t="s">
        <v>18</v>
      </c>
      <c r="E7" s="9"/>
    </row>
    <row r="8" spans="3:11">
      <c r="C8" s="130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Enero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0" t="s">
        <v>21</v>
      </c>
    </row>
    <row r="8" spans="2:5">
      <c r="B8" s="130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0.95" customHeight="1"/>
    <row r="2" spans="3:27" ht="21" customHeight="1">
      <c r="E2" s="16" t="s">
        <v>6</v>
      </c>
    </row>
    <row r="3" spans="3:27" ht="15" customHeight="1">
      <c r="E3" s="35" t="str">
        <f>Indice!E3</f>
        <v>Enero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0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0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68" workbookViewId="0">
      <selection activeCell="B38" sqref="B38"/>
    </sheetView>
  </sheetViews>
  <sheetFormatPr baseColWidth="10" defaultColWidth="11.42578125" defaultRowHeight="11.25" customHeight="1"/>
  <cols>
    <col min="1" max="1" width="2.5703125" style="90" customWidth="1"/>
    <col min="2" max="2" width="16.5703125" style="90" customWidth="1"/>
    <col min="3" max="5" width="11.42578125" style="90"/>
    <col min="6" max="7" width="22.5703125" style="90" customWidth="1"/>
    <col min="8" max="16384" width="11.42578125" style="90"/>
  </cols>
  <sheetData>
    <row r="1" spans="1:16" s="86" customFormat="1" ht="21" customHeight="1">
      <c r="D1" s="87"/>
      <c r="G1" s="16" t="s">
        <v>6</v>
      </c>
    </row>
    <row r="2" spans="1:16" s="86" customFormat="1" ht="15" customHeight="1">
      <c r="D2" s="87"/>
      <c r="G2" s="35" t="str">
        <f>Dat_01!A2</f>
        <v>Enero 2025</v>
      </c>
    </row>
    <row r="3" spans="1:16" s="86" customFormat="1" ht="20.25" customHeight="1">
      <c r="B3" s="26" t="s">
        <v>30</v>
      </c>
      <c r="D3" s="87"/>
    </row>
    <row r="5" spans="1:16" ht="11.25" customHeight="1">
      <c r="A5" s="88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89" t="s">
        <v>77</v>
      </c>
    </row>
    <row r="6" spans="1:16" ht="15">
      <c r="A6" s="91">
        <f>YEAR(B7)-1</f>
        <v>2024</v>
      </c>
      <c r="B6" s="92"/>
      <c r="C6" s="92" t="s">
        <v>78</v>
      </c>
      <c r="D6" s="92" t="s">
        <v>79</v>
      </c>
      <c r="E6" s="92" t="s">
        <v>80</v>
      </c>
      <c r="F6" s="93" t="s">
        <v>81</v>
      </c>
      <c r="G6" s="93" t="s">
        <v>82</v>
      </c>
      <c r="H6" s="92" t="s">
        <v>83</v>
      </c>
    </row>
    <row r="7" spans="1:16" ht="11.25" customHeight="1">
      <c r="A7" s="88">
        <v>1</v>
      </c>
      <c r="B7" s="94" t="str">
        <f>Dat_01!A52</f>
        <v>01/01/2025</v>
      </c>
      <c r="C7" s="95">
        <f>Dat_01!B52</f>
        <v>13.12</v>
      </c>
      <c r="D7" s="95">
        <f>Dat_01!C52</f>
        <v>7.7290000000000001</v>
      </c>
      <c r="E7" s="95">
        <f>Dat_01!D52</f>
        <v>2.339</v>
      </c>
      <c r="F7" s="95">
        <f>Dat_01!H52</f>
        <v>5.2117894736999997</v>
      </c>
      <c r="G7" s="95">
        <f>Dat_01!G52</f>
        <v>13.703894736800001</v>
      </c>
      <c r="H7" s="95">
        <f>Dat_01!E52</f>
        <v>10.177</v>
      </c>
    </row>
    <row r="8" spans="1:16" ht="11.25" customHeight="1">
      <c r="A8" s="88">
        <v>2</v>
      </c>
      <c r="B8" s="94" t="str">
        <f>Dat_01!A53</f>
        <v>02/01/2025</v>
      </c>
      <c r="C8" s="95">
        <f>Dat_01!B53</f>
        <v>13.336</v>
      </c>
      <c r="D8" s="95">
        <f>Dat_01!C53</f>
        <v>7.968</v>
      </c>
      <c r="E8" s="95">
        <f>Dat_01!D53</f>
        <v>2.6</v>
      </c>
      <c r="F8" s="95">
        <f>Dat_01!H53</f>
        <v>5.4176315789</v>
      </c>
      <c r="G8" s="95">
        <f>Dat_01!G53</f>
        <v>13.6200526316</v>
      </c>
      <c r="H8" s="95">
        <f>Dat_01!E53</f>
        <v>10.846</v>
      </c>
      <c r="J8" s="113"/>
      <c r="K8" s="113"/>
      <c r="L8" s="113"/>
      <c r="M8" s="113"/>
      <c r="N8" s="113"/>
      <c r="O8" s="113"/>
      <c r="P8" s="113"/>
    </row>
    <row r="9" spans="1:16" ht="11.25" customHeight="1">
      <c r="A9" s="88">
        <v>3</v>
      </c>
      <c r="B9" s="94" t="str">
        <f>Dat_01!A54</f>
        <v>03/01/2025</v>
      </c>
      <c r="C9" s="95">
        <f>Dat_01!B54</f>
        <v>13.698</v>
      </c>
      <c r="D9" s="95">
        <f>Dat_01!C54</f>
        <v>9.0009999999999994</v>
      </c>
      <c r="E9" s="95">
        <f>Dat_01!D54</f>
        <v>4.3029999999999999</v>
      </c>
      <c r="F9" s="95">
        <f>Dat_01!H54</f>
        <v>5.4005789473999997</v>
      </c>
      <c r="G9" s="95">
        <f>Dat_01!G54</f>
        <v>13.9699473684</v>
      </c>
      <c r="H9" s="95">
        <f>Dat_01!E54</f>
        <v>12.932</v>
      </c>
      <c r="J9" s="113"/>
      <c r="K9" s="113"/>
      <c r="L9" s="113"/>
      <c r="M9" s="113"/>
      <c r="N9" s="113"/>
      <c r="O9" s="113"/>
      <c r="P9" s="113"/>
    </row>
    <row r="10" spans="1:16" ht="11.25" customHeight="1">
      <c r="A10" s="88">
        <v>4</v>
      </c>
      <c r="B10" s="94" t="str">
        <f>Dat_01!A55</f>
        <v>04/01/2025</v>
      </c>
      <c r="C10" s="95">
        <f>Dat_01!B55</f>
        <v>14.765000000000001</v>
      </c>
      <c r="D10" s="95">
        <f>Dat_01!C55</f>
        <v>10.336</v>
      </c>
      <c r="E10" s="95">
        <f>Dat_01!D55</f>
        <v>5.907</v>
      </c>
      <c r="F10" s="95">
        <f>Dat_01!H55</f>
        <v>5.1554210526000004</v>
      </c>
      <c r="G10" s="95">
        <f>Dat_01!G55</f>
        <v>13.2568947368</v>
      </c>
      <c r="H10" s="95">
        <f>Dat_01!E55</f>
        <v>11.692</v>
      </c>
      <c r="J10" s="113"/>
      <c r="K10" s="113"/>
      <c r="L10" s="113"/>
      <c r="M10" s="113"/>
      <c r="N10" s="113"/>
      <c r="O10" s="113"/>
      <c r="P10" s="113"/>
    </row>
    <row r="11" spans="1:16" ht="11.25" customHeight="1">
      <c r="A11" s="88">
        <v>5</v>
      </c>
      <c r="B11" s="94" t="str">
        <f>Dat_01!A56</f>
        <v>05/01/2025</v>
      </c>
      <c r="C11" s="95">
        <f>Dat_01!B56</f>
        <v>15.872</v>
      </c>
      <c r="D11" s="95">
        <f>Dat_01!C56</f>
        <v>11.423</v>
      </c>
      <c r="E11" s="95">
        <f>Dat_01!D56</f>
        <v>6.9729999999999999</v>
      </c>
      <c r="F11" s="95">
        <f>Dat_01!H56</f>
        <v>4.4550000000000001</v>
      </c>
      <c r="G11" s="95">
        <f>Dat_01!G56</f>
        <v>12.9835789474</v>
      </c>
      <c r="H11" s="95">
        <f>Dat_01!E56</f>
        <v>9.6110000000000007</v>
      </c>
      <c r="J11" s="113"/>
      <c r="K11" s="113"/>
      <c r="L11" s="113"/>
      <c r="M11" s="113"/>
      <c r="N11" s="113"/>
      <c r="O11" s="113"/>
      <c r="P11" s="113"/>
    </row>
    <row r="12" spans="1:16" ht="11.25" customHeight="1">
      <c r="A12" s="88">
        <v>6</v>
      </c>
      <c r="B12" s="94" t="str">
        <f>Dat_01!A57</f>
        <v>06/01/2025</v>
      </c>
      <c r="C12" s="95">
        <f>Dat_01!B57</f>
        <v>15.254</v>
      </c>
      <c r="D12" s="95">
        <f>Dat_01!C57</f>
        <v>10.859</v>
      </c>
      <c r="E12" s="95">
        <f>Dat_01!D57</f>
        <v>6.4640000000000004</v>
      </c>
      <c r="F12" s="95">
        <f>Dat_01!H57</f>
        <v>4.1653684211000002</v>
      </c>
      <c r="G12" s="95">
        <f>Dat_01!G57</f>
        <v>12.5832105263</v>
      </c>
      <c r="H12" s="95">
        <f>Dat_01!E57</f>
        <v>8.7200000000000006</v>
      </c>
      <c r="J12" s="113"/>
      <c r="K12" s="113"/>
      <c r="L12" s="113"/>
      <c r="M12" s="113"/>
      <c r="N12" s="113"/>
      <c r="O12" s="113"/>
      <c r="P12" s="113"/>
    </row>
    <row r="13" spans="1:16" ht="11.25" customHeight="1">
      <c r="A13" s="88">
        <v>7</v>
      </c>
      <c r="B13" s="94" t="str">
        <f>Dat_01!A58</f>
        <v>07/01/2025</v>
      </c>
      <c r="C13" s="95">
        <f>Dat_01!B58</f>
        <v>14.082000000000001</v>
      </c>
      <c r="D13" s="95">
        <f>Dat_01!C58</f>
        <v>9.2309999999999999</v>
      </c>
      <c r="E13" s="95">
        <f>Dat_01!D58</f>
        <v>4.38</v>
      </c>
      <c r="F13" s="95">
        <f>Dat_01!H58</f>
        <v>4.2232105262999999</v>
      </c>
      <c r="G13" s="95">
        <f>Dat_01!G58</f>
        <v>12.478157894700001</v>
      </c>
      <c r="H13" s="95">
        <f>Dat_01!E58</f>
        <v>8.0589999999999993</v>
      </c>
      <c r="J13" s="113"/>
      <c r="K13" s="113"/>
      <c r="L13" s="113"/>
      <c r="M13" s="113"/>
      <c r="N13" s="113"/>
      <c r="O13" s="113"/>
      <c r="P13" s="113"/>
    </row>
    <row r="14" spans="1:16" ht="11.25" customHeight="1">
      <c r="A14" s="88">
        <v>8</v>
      </c>
      <c r="B14" s="94" t="str">
        <f>Dat_01!A59</f>
        <v>08/01/2025</v>
      </c>
      <c r="C14" s="95">
        <f>Dat_01!B59</f>
        <v>15.901999999999999</v>
      </c>
      <c r="D14" s="95">
        <f>Dat_01!C59</f>
        <v>11.97</v>
      </c>
      <c r="E14" s="95">
        <f>Dat_01!D59</f>
        <v>8.0380000000000003</v>
      </c>
      <c r="F14" s="95">
        <f>Dat_01!H59</f>
        <v>3.9496842105000001</v>
      </c>
      <c r="G14" s="95">
        <f>Dat_01!G59</f>
        <v>12.297842105300001</v>
      </c>
      <c r="H14" s="95">
        <f>Dat_01!E59</f>
        <v>6.5119999999999996</v>
      </c>
      <c r="J14" s="113"/>
      <c r="K14" s="113"/>
      <c r="L14" s="113"/>
      <c r="M14" s="113"/>
      <c r="N14" s="113"/>
      <c r="O14" s="113"/>
      <c r="P14" s="113"/>
    </row>
    <row r="15" spans="1:16" ht="11.25" customHeight="1">
      <c r="A15" s="88">
        <v>9</v>
      </c>
      <c r="B15" s="94" t="str">
        <f>Dat_01!A60</f>
        <v>09/01/2025</v>
      </c>
      <c r="C15" s="95">
        <f>Dat_01!B60</f>
        <v>17.414999999999999</v>
      </c>
      <c r="D15" s="95">
        <f>Dat_01!C60</f>
        <v>13.23</v>
      </c>
      <c r="E15" s="95">
        <f>Dat_01!D60</f>
        <v>9.0440000000000005</v>
      </c>
      <c r="F15" s="95">
        <f>Dat_01!H60</f>
        <v>4.3588947367999999</v>
      </c>
      <c r="G15" s="95">
        <f>Dat_01!G60</f>
        <v>12.3733684211</v>
      </c>
      <c r="H15" s="95">
        <f>Dat_01!E60</f>
        <v>7.0979999999999999</v>
      </c>
      <c r="J15" s="113"/>
      <c r="K15" s="113"/>
      <c r="L15" s="113"/>
      <c r="M15" s="113"/>
      <c r="N15" s="113"/>
      <c r="O15" s="113"/>
      <c r="P15" s="113"/>
    </row>
    <row r="16" spans="1:16" ht="11.25" customHeight="1">
      <c r="A16" s="88">
        <v>10</v>
      </c>
      <c r="B16" s="94" t="str">
        <f>Dat_01!A61</f>
        <v>10/01/2025</v>
      </c>
      <c r="C16" s="95">
        <f>Dat_01!B61</f>
        <v>17.227</v>
      </c>
      <c r="D16" s="95">
        <f>Dat_01!C61</f>
        <v>12.709</v>
      </c>
      <c r="E16" s="95">
        <f>Dat_01!D61</f>
        <v>8.1910000000000007</v>
      </c>
      <c r="F16" s="95">
        <f>Dat_01!H61</f>
        <v>4.5599473683999996</v>
      </c>
      <c r="G16" s="95">
        <f>Dat_01!G61</f>
        <v>12.3471052632</v>
      </c>
      <c r="H16" s="95">
        <f>Dat_01!E61</f>
        <v>7.9210000000000003</v>
      </c>
      <c r="J16" s="113"/>
      <c r="K16" s="113"/>
      <c r="L16" s="113"/>
      <c r="M16" s="113"/>
      <c r="N16" s="113"/>
      <c r="O16" s="113"/>
      <c r="P16" s="113"/>
    </row>
    <row r="17" spans="1:16" ht="11.25" customHeight="1">
      <c r="A17" s="88">
        <v>11</v>
      </c>
      <c r="B17" s="94" t="str">
        <f>Dat_01!A62</f>
        <v>11/01/2025</v>
      </c>
      <c r="C17" s="95">
        <f>Dat_01!B62</f>
        <v>17.919</v>
      </c>
      <c r="D17" s="95">
        <f>Dat_01!C62</f>
        <v>13.494999999999999</v>
      </c>
      <c r="E17" s="95">
        <f>Dat_01!D62</f>
        <v>9.07</v>
      </c>
      <c r="F17" s="95">
        <f>Dat_01!H62</f>
        <v>4.1627894737000002</v>
      </c>
      <c r="G17" s="95">
        <f>Dat_01!G62</f>
        <v>12.7964210526</v>
      </c>
      <c r="H17" s="95">
        <f>Dat_01!E62</f>
        <v>7.3869999999999996</v>
      </c>
      <c r="J17" s="113"/>
      <c r="K17" s="113"/>
      <c r="L17" s="113"/>
      <c r="M17" s="113"/>
      <c r="N17" s="113"/>
      <c r="O17" s="113"/>
      <c r="P17" s="113"/>
    </row>
    <row r="18" spans="1:16" ht="11.25" customHeight="1">
      <c r="A18" s="88">
        <v>12</v>
      </c>
      <c r="B18" s="94" t="str">
        <f>Dat_01!A63</f>
        <v>12/01/2025</v>
      </c>
      <c r="C18" s="95">
        <f>Dat_01!B63</f>
        <v>15.095000000000001</v>
      </c>
      <c r="D18" s="95">
        <f>Dat_01!C63</f>
        <v>9.7319999999999993</v>
      </c>
      <c r="E18" s="95">
        <f>Dat_01!D63</f>
        <v>4.3689999999999998</v>
      </c>
      <c r="F18" s="95">
        <f>Dat_01!H63</f>
        <v>3.2959473683999998</v>
      </c>
      <c r="G18" s="95">
        <f>Dat_01!G63</f>
        <v>12.9715263158</v>
      </c>
      <c r="H18" s="95">
        <f>Dat_01!E63</f>
        <v>7.2270000000000003</v>
      </c>
      <c r="J18" s="113"/>
      <c r="K18" s="113"/>
      <c r="L18" s="113"/>
      <c r="M18" s="113"/>
      <c r="N18" s="113"/>
      <c r="O18" s="113"/>
      <c r="P18" s="113"/>
    </row>
    <row r="19" spans="1:16" ht="11.25" customHeight="1">
      <c r="A19" s="88">
        <v>13</v>
      </c>
      <c r="B19" s="94" t="str">
        <f>Dat_01!A64</f>
        <v>13/01/2025</v>
      </c>
      <c r="C19" s="95">
        <f>Dat_01!B64</f>
        <v>12.148999999999999</v>
      </c>
      <c r="D19" s="95">
        <f>Dat_01!C64</f>
        <v>6.6189999999999998</v>
      </c>
      <c r="E19" s="95">
        <f>Dat_01!D64</f>
        <v>1.0880000000000001</v>
      </c>
      <c r="F19" s="95">
        <f>Dat_01!H64</f>
        <v>3.7646842105</v>
      </c>
      <c r="G19" s="95">
        <f>Dat_01!G64</f>
        <v>12.680684210500001</v>
      </c>
      <c r="H19" s="95">
        <f>Dat_01!E64</f>
        <v>8.2880000000000003</v>
      </c>
      <c r="J19" s="113"/>
      <c r="K19" s="113"/>
      <c r="L19" s="113"/>
      <c r="M19" s="113"/>
      <c r="N19" s="113"/>
      <c r="O19" s="113"/>
      <c r="P19" s="113"/>
    </row>
    <row r="20" spans="1:16" ht="11.25" customHeight="1">
      <c r="A20" s="88">
        <v>14</v>
      </c>
      <c r="B20" s="94" t="str">
        <f>Dat_01!A65</f>
        <v>14/01/2025</v>
      </c>
      <c r="C20" s="95">
        <f>Dat_01!B65</f>
        <v>12.489000000000001</v>
      </c>
      <c r="D20" s="95">
        <f>Dat_01!C65</f>
        <v>6.4729999999999999</v>
      </c>
      <c r="E20" s="95">
        <f>Dat_01!D65</f>
        <v>0.45800000000000002</v>
      </c>
      <c r="F20" s="95">
        <f>Dat_01!H65</f>
        <v>4.4442105263</v>
      </c>
      <c r="G20" s="95">
        <f>Dat_01!G65</f>
        <v>12.9755263158</v>
      </c>
      <c r="H20" s="95">
        <f>Dat_01!E65</f>
        <v>11.29</v>
      </c>
      <c r="J20" s="113"/>
      <c r="K20" s="113"/>
      <c r="L20" s="113"/>
      <c r="M20" s="113"/>
      <c r="N20" s="113"/>
      <c r="O20" s="113"/>
      <c r="P20" s="113"/>
    </row>
    <row r="21" spans="1:16" ht="11.25" customHeight="1">
      <c r="A21" s="88">
        <v>15</v>
      </c>
      <c r="B21" s="94" t="str">
        <f>Dat_01!A66</f>
        <v>15/01/2025</v>
      </c>
      <c r="C21" s="95">
        <f>Dat_01!B66</f>
        <v>12.977</v>
      </c>
      <c r="D21" s="95">
        <f>Dat_01!C66</f>
        <v>6.6639999999999997</v>
      </c>
      <c r="E21" s="95">
        <f>Dat_01!D66</f>
        <v>0.35199999999999998</v>
      </c>
      <c r="F21" s="95">
        <f>Dat_01!H66</f>
        <v>4.5737368420999998</v>
      </c>
      <c r="G21" s="95">
        <f>Dat_01!G66</f>
        <v>12.8134736842</v>
      </c>
      <c r="H21" s="95">
        <f>Dat_01!E66</f>
        <v>13.317</v>
      </c>
      <c r="J21" s="113"/>
      <c r="K21" s="113"/>
      <c r="L21" s="113"/>
      <c r="M21" s="113"/>
      <c r="N21" s="113"/>
      <c r="O21" s="113"/>
      <c r="P21" s="113"/>
    </row>
    <row r="22" spans="1:16" ht="11.25" customHeight="1">
      <c r="A22" s="88">
        <v>16</v>
      </c>
      <c r="B22" s="94" t="str">
        <f>Dat_01!A67</f>
        <v>16/01/2025</v>
      </c>
      <c r="C22" s="95">
        <f>Dat_01!B67</f>
        <v>12.430999999999999</v>
      </c>
      <c r="D22" s="95">
        <f>Dat_01!C67</f>
        <v>6.7089999999999996</v>
      </c>
      <c r="E22" s="95">
        <f>Dat_01!D67</f>
        <v>0.98699999999999999</v>
      </c>
      <c r="F22" s="95">
        <f>Dat_01!H67</f>
        <v>5.2801578947000003</v>
      </c>
      <c r="G22" s="95">
        <f>Dat_01!G67</f>
        <v>13.1129473684</v>
      </c>
      <c r="H22" s="95">
        <f>Dat_01!E67</f>
        <v>14.122</v>
      </c>
      <c r="J22" s="113"/>
      <c r="K22" s="113"/>
      <c r="L22" s="113"/>
      <c r="M22" s="113"/>
      <c r="N22" s="113"/>
      <c r="O22" s="113"/>
      <c r="P22" s="113"/>
    </row>
    <row r="23" spans="1:16" ht="11.25" customHeight="1">
      <c r="A23" s="88">
        <v>17</v>
      </c>
      <c r="B23" s="94" t="str">
        <f>Dat_01!A68</f>
        <v>17/01/2025</v>
      </c>
      <c r="C23" s="95">
        <f>Dat_01!B68</f>
        <v>13.316000000000001</v>
      </c>
      <c r="D23" s="95">
        <f>Dat_01!C68</f>
        <v>8.0980000000000008</v>
      </c>
      <c r="E23" s="95">
        <f>Dat_01!D68</f>
        <v>2.88</v>
      </c>
      <c r="F23" s="95">
        <f>Dat_01!H68</f>
        <v>5.0117894737000004</v>
      </c>
      <c r="G23" s="95">
        <f>Dat_01!G68</f>
        <v>13.5778421053</v>
      </c>
      <c r="H23" s="95">
        <f>Dat_01!E68</f>
        <v>14.95</v>
      </c>
      <c r="J23" s="113"/>
      <c r="K23" s="113"/>
      <c r="L23" s="113"/>
      <c r="M23" s="113"/>
      <c r="N23" s="113"/>
      <c r="O23" s="113"/>
      <c r="P23" s="113"/>
    </row>
    <row r="24" spans="1:16" ht="11.25" customHeight="1">
      <c r="A24" s="88">
        <v>18</v>
      </c>
      <c r="B24" s="94" t="str">
        <f>Dat_01!A69</f>
        <v>18/01/2025</v>
      </c>
      <c r="C24" s="95">
        <f>Dat_01!B69</f>
        <v>14.194000000000001</v>
      </c>
      <c r="D24" s="95">
        <f>Dat_01!C69</f>
        <v>7.8330000000000002</v>
      </c>
      <c r="E24" s="95">
        <f>Dat_01!D69</f>
        <v>1.4730000000000001</v>
      </c>
      <c r="F24" s="95">
        <f>Dat_01!H69</f>
        <v>4.9498947368000001</v>
      </c>
      <c r="G24" s="95">
        <f>Dat_01!G69</f>
        <v>13.2813684211</v>
      </c>
      <c r="H24" s="95">
        <f>Dat_01!E69</f>
        <v>14.581</v>
      </c>
      <c r="J24" s="113"/>
      <c r="K24" s="113"/>
      <c r="L24" s="113"/>
      <c r="M24" s="113"/>
      <c r="N24" s="113"/>
      <c r="O24" s="113"/>
      <c r="P24" s="113"/>
    </row>
    <row r="25" spans="1:16" ht="11.25" customHeight="1">
      <c r="A25" s="88">
        <v>19</v>
      </c>
      <c r="B25" s="94" t="str">
        <f>Dat_01!A70</f>
        <v>19/01/2025</v>
      </c>
      <c r="C25" s="95">
        <f>Dat_01!B70</f>
        <v>13.371</v>
      </c>
      <c r="D25" s="95">
        <f>Dat_01!C70</f>
        <v>7.5010000000000003</v>
      </c>
      <c r="E25" s="95">
        <f>Dat_01!D70</f>
        <v>1.6319999999999999</v>
      </c>
      <c r="F25" s="95">
        <f>Dat_01!H70</f>
        <v>5.1665789473999997</v>
      </c>
      <c r="G25" s="95">
        <f>Dat_01!G70</f>
        <v>13.211052631599999</v>
      </c>
      <c r="H25" s="95">
        <f>Dat_01!E70</f>
        <v>9.2620000000000005</v>
      </c>
      <c r="J25" s="113"/>
      <c r="K25" s="113"/>
      <c r="L25" s="113"/>
      <c r="M25" s="113"/>
      <c r="N25" s="113"/>
      <c r="O25" s="113"/>
      <c r="P25" s="113"/>
    </row>
    <row r="26" spans="1:16" ht="11.25" customHeight="1">
      <c r="A26" s="88">
        <v>20</v>
      </c>
      <c r="B26" s="94" t="str">
        <f>Dat_01!A71</f>
        <v>20/01/2025</v>
      </c>
      <c r="C26" s="95">
        <f>Dat_01!B71</f>
        <v>13.49</v>
      </c>
      <c r="D26" s="95">
        <f>Dat_01!C71</f>
        <v>8.8800000000000008</v>
      </c>
      <c r="E26" s="95">
        <f>Dat_01!D71</f>
        <v>4.2709999999999999</v>
      </c>
      <c r="F26" s="95">
        <f>Dat_01!H71</f>
        <v>5.0516315789000004</v>
      </c>
      <c r="G26" s="95">
        <f>Dat_01!G71</f>
        <v>12.9454210526</v>
      </c>
      <c r="H26" s="95">
        <f>Dat_01!E71</f>
        <v>7.585</v>
      </c>
      <c r="J26" s="113"/>
      <c r="K26" s="113"/>
      <c r="L26" s="113"/>
      <c r="M26" s="113"/>
      <c r="N26" s="113"/>
      <c r="O26" s="113"/>
      <c r="P26" s="113"/>
    </row>
    <row r="27" spans="1:16" ht="11.25" customHeight="1">
      <c r="A27" s="88">
        <v>21</v>
      </c>
      <c r="B27" s="94" t="str">
        <f>Dat_01!A72</f>
        <v>21/01/2025</v>
      </c>
      <c r="C27" s="95">
        <f>Dat_01!B72</f>
        <v>15.904999999999999</v>
      </c>
      <c r="D27" s="95">
        <f>Dat_01!C72</f>
        <v>11.509</v>
      </c>
      <c r="E27" s="95">
        <f>Dat_01!D72</f>
        <v>7.1130000000000004</v>
      </c>
      <c r="F27" s="95">
        <f>Dat_01!H72</f>
        <v>4.9031578946999996</v>
      </c>
      <c r="G27" s="95">
        <f>Dat_01!G72</f>
        <v>13.251105263199999</v>
      </c>
      <c r="H27" s="95">
        <f>Dat_01!E72</f>
        <v>9.4480000000000004</v>
      </c>
      <c r="J27" s="113"/>
      <c r="K27" s="113"/>
      <c r="L27" s="113"/>
      <c r="M27" s="113"/>
      <c r="N27" s="113"/>
      <c r="O27" s="113"/>
      <c r="P27" s="113"/>
    </row>
    <row r="28" spans="1:16" ht="11.25" customHeight="1">
      <c r="A28" s="88">
        <v>22</v>
      </c>
      <c r="B28" s="94" t="str">
        <f>Dat_01!A73</f>
        <v>22/01/2025</v>
      </c>
      <c r="C28" s="95">
        <f>Dat_01!B73</f>
        <v>17.353999999999999</v>
      </c>
      <c r="D28" s="95">
        <f>Dat_01!C73</f>
        <v>12.949</v>
      </c>
      <c r="E28" s="95">
        <f>Dat_01!D73</f>
        <v>8.5440000000000005</v>
      </c>
      <c r="F28" s="95">
        <f>Dat_01!H73</f>
        <v>4.9355789473999998</v>
      </c>
      <c r="G28" s="95">
        <f>Dat_01!G73</f>
        <v>13.199894736799999</v>
      </c>
      <c r="H28" s="95">
        <f>Dat_01!E73</f>
        <v>10.516</v>
      </c>
      <c r="J28" s="113"/>
      <c r="K28" s="113"/>
      <c r="L28" s="113"/>
      <c r="M28" s="113"/>
      <c r="N28" s="113"/>
      <c r="O28" s="113"/>
      <c r="P28" s="113"/>
    </row>
    <row r="29" spans="1:16" ht="11.25" customHeight="1">
      <c r="A29" s="88">
        <v>23</v>
      </c>
      <c r="B29" s="94" t="str">
        <f>Dat_01!A74</f>
        <v>23/01/2025</v>
      </c>
      <c r="C29" s="95">
        <f>Dat_01!B74</f>
        <v>16.635000000000002</v>
      </c>
      <c r="D29" s="95">
        <f>Dat_01!C74</f>
        <v>12.053000000000001</v>
      </c>
      <c r="E29" s="95">
        <f>Dat_01!D74</f>
        <v>7.4710000000000001</v>
      </c>
      <c r="F29" s="95">
        <f>Dat_01!H74</f>
        <v>5.2258947367999999</v>
      </c>
      <c r="G29" s="95">
        <f>Dat_01!G74</f>
        <v>13.9076315789</v>
      </c>
      <c r="H29" s="95">
        <f>Dat_01!E74</f>
        <v>12.502000000000001</v>
      </c>
      <c r="J29" s="113"/>
      <c r="K29" s="113"/>
      <c r="L29" s="113"/>
      <c r="M29" s="113"/>
      <c r="N29" s="113"/>
      <c r="O29" s="113"/>
      <c r="P29" s="113"/>
    </row>
    <row r="30" spans="1:16" ht="11.25" customHeight="1">
      <c r="A30" s="88">
        <v>24</v>
      </c>
      <c r="B30" s="94" t="str">
        <f>Dat_01!A75</f>
        <v>24/01/2025</v>
      </c>
      <c r="C30" s="95">
        <f>Dat_01!B75</f>
        <v>17.300999999999998</v>
      </c>
      <c r="D30" s="95">
        <f>Dat_01!C75</f>
        <v>12.688000000000001</v>
      </c>
      <c r="E30" s="95">
        <f>Dat_01!D75</f>
        <v>8.0760000000000005</v>
      </c>
      <c r="F30" s="95">
        <f>Dat_01!H75</f>
        <v>5.4268947367999996</v>
      </c>
      <c r="G30" s="95">
        <f>Dat_01!G75</f>
        <v>13.886631578899999</v>
      </c>
      <c r="H30" s="95">
        <f>Dat_01!E75</f>
        <v>13.214</v>
      </c>
      <c r="J30" s="113"/>
      <c r="K30" s="113"/>
      <c r="L30" s="113"/>
      <c r="M30" s="113"/>
      <c r="N30" s="113"/>
      <c r="O30" s="113"/>
      <c r="P30" s="113"/>
    </row>
    <row r="31" spans="1:16" ht="11.25" customHeight="1">
      <c r="A31" s="88">
        <v>25</v>
      </c>
      <c r="B31" s="94" t="str">
        <f>Dat_01!A76</f>
        <v>25/01/2025</v>
      </c>
      <c r="C31" s="95">
        <f>Dat_01!B76</f>
        <v>16.111000000000001</v>
      </c>
      <c r="D31" s="95">
        <f>Dat_01!C76</f>
        <v>12.041</v>
      </c>
      <c r="E31" s="95">
        <f>Dat_01!D76</f>
        <v>7.97</v>
      </c>
      <c r="F31" s="95">
        <f>Dat_01!H76</f>
        <v>5.0866842104999996</v>
      </c>
      <c r="G31" s="95">
        <f>Dat_01!G76</f>
        <v>13.2916842105</v>
      </c>
      <c r="H31" s="95">
        <f>Dat_01!E76</f>
        <v>13.233000000000001</v>
      </c>
      <c r="J31" s="113"/>
      <c r="K31" s="113"/>
      <c r="L31" s="113"/>
      <c r="M31" s="113"/>
      <c r="N31" s="113"/>
      <c r="O31" s="113"/>
      <c r="P31" s="113"/>
    </row>
    <row r="32" spans="1:16" ht="11.25" customHeight="1">
      <c r="A32" s="88">
        <v>26</v>
      </c>
      <c r="B32" s="94" t="str">
        <f>Dat_01!A77</f>
        <v>26/01/2025</v>
      </c>
      <c r="C32" s="95">
        <f>Dat_01!B77</f>
        <v>16.675000000000001</v>
      </c>
      <c r="D32" s="95">
        <f>Dat_01!C77</f>
        <v>12.022</v>
      </c>
      <c r="E32" s="95">
        <f>Dat_01!D77</f>
        <v>7.3680000000000003</v>
      </c>
      <c r="F32" s="95">
        <f>Dat_01!H77</f>
        <v>4.4393684211000002</v>
      </c>
      <c r="G32" s="95">
        <f>Dat_01!G77</f>
        <v>12.702894736799999</v>
      </c>
      <c r="H32" s="95">
        <f>Dat_01!E77</f>
        <v>13.159000000000001</v>
      </c>
      <c r="J32" s="113"/>
      <c r="K32" s="113"/>
      <c r="L32" s="113"/>
      <c r="M32" s="113"/>
      <c r="N32" s="113"/>
      <c r="O32" s="113"/>
      <c r="P32" s="113"/>
    </row>
    <row r="33" spans="1:16" ht="11.25" customHeight="1">
      <c r="A33" s="88">
        <v>27</v>
      </c>
      <c r="B33" s="94" t="str">
        <f>Dat_01!A78</f>
        <v>27/01/2025</v>
      </c>
      <c r="C33" s="95">
        <f>Dat_01!B78</f>
        <v>18.585000000000001</v>
      </c>
      <c r="D33" s="95">
        <f>Dat_01!C78</f>
        <v>14.205</v>
      </c>
      <c r="E33" s="95">
        <f>Dat_01!D78</f>
        <v>9.8249999999999993</v>
      </c>
      <c r="F33" s="95">
        <f>Dat_01!H78</f>
        <v>4.7246842105000004</v>
      </c>
      <c r="G33" s="95">
        <f>Dat_01!G78</f>
        <v>12.7256315789</v>
      </c>
      <c r="H33" s="95">
        <f>Dat_01!E78</f>
        <v>12.923</v>
      </c>
      <c r="J33" s="113"/>
      <c r="K33" s="113"/>
      <c r="L33" s="113"/>
      <c r="M33" s="113"/>
      <c r="N33" s="113"/>
      <c r="O33" s="113"/>
      <c r="P33" s="113"/>
    </row>
    <row r="34" spans="1:16" ht="11.25" customHeight="1">
      <c r="A34" s="88">
        <v>28</v>
      </c>
      <c r="B34" s="94" t="str">
        <f>Dat_01!A79</f>
        <v>28/01/2025</v>
      </c>
      <c r="C34" s="95">
        <f>Dat_01!B79</f>
        <v>13.955</v>
      </c>
      <c r="D34" s="95">
        <f>Dat_01!C79</f>
        <v>10.907999999999999</v>
      </c>
      <c r="E34" s="95">
        <f>Dat_01!D79</f>
        <v>7.8620000000000001</v>
      </c>
      <c r="F34" s="95">
        <f>Dat_01!H79</f>
        <v>4.4016842105</v>
      </c>
      <c r="G34" s="95">
        <f>Dat_01!G79</f>
        <v>13.250894736799999</v>
      </c>
      <c r="H34" s="95">
        <f>Dat_01!E79</f>
        <v>12.288</v>
      </c>
      <c r="J34" s="113"/>
      <c r="K34" s="113"/>
      <c r="L34" s="113"/>
      <c r="M34" s="113"/>
      <c r="N34" s="113"/>
      <c r="O34" s="113"/>
      <c r="P34" s="113"/>
    </row>
    <row r="35" spans="1:16" ht="11.25" customHeight="1">
      <c r="A35" s="88">
        <v>29</v>
      </c>
      <c r="B35" s="94" t="str">
        <f>Dat_01!A80</f>
        <v>29/01/2025</v>
      </c>
      <c r="C35" s="95">
        <f>Dat_01!B80</f>
        <v>12.923999999999999</v>
      </c>
      <c r="D35" s="95">
        <f>Dat_01!C80</f>
        <v>9.827</v>
      </c>
      <c r="E35" s="95">
        <f>Dat_01!D80</f>
        <v>6.7309999999999999</v>
      </c>
      <c r="F35" s="95">
        <f>Dat_01!H80</f>
        <v>4.9114736841999997</v>
      </c>
      <c r="G35" s="95">
        <f>Dat_01!G80</f>
        <v>13.6006315789</v>
      </c>
      <c r="H35" s="95">
        <f>Dat_01!E80</f>
        <v>12.667</v>
      </c>
      <c r="J35" s="113"/>
      <c r="K35" s="113"/>
      <c r="L35" s="113"/>
      <c r="M35" s="113"/>
      <c r="N35" s="113"/>
      <c r="O35" s="113"/>
      <c r="P35" s="113"/>
    </row>
    <row r="36" spans="1:16" ht="11.25" customHeight="1">
      <c r="A36" s="88">
        <v>30</v>
      </c>
      <c r="B36" s="94" t="str">
        <f>Dat_01!A81</f>
        <v>30/01/2025</v>
      </c>
      <c r="C36" s="95">
        <f>Dat_01!B81</f>
        <v>13.662000000000001</v>
      </c>
      <c r="D36" s="95">
        <f>Dat_01!C81</f>
        <v>9.923</v>
      </c>
      <c r="E36" s="95">
        <f>Dat_01!D81</f>
        <v>6.1849999999999996</v>
      </c>
      <c r="F36" s="95">
        <f>Dat_01!H81</f>
        <v>5.2404210526000004</v>
      </c>
      <c r="G36" s="95">
        <f>Dat_01!G81</f>
        <v>13.9818421053</v>
      </c>
      <c r="H36" s="95">
        <f>Dat_01!E81</f>
        <v>12.082000000000001</v>
      </c>
      <c r="J36" s="113"/>
      <c r="K36" s="113"/>
      <c r="L36" s="113"/>
      <c r="M36" s="113"/>
      <c r="N36" s="113"/>
      <c r="O36" s="113"/>
      <c r="P36" s="113"/>
    </row>
    <row r="37" spans="1:16" ht="11.25" customHeight="1">
      <c r="A37" s="88">
        <v>31</v>
      </c>
      <c r="B37" s="94" t="str">
        <f>Dat_01!A82</f>
        <v>31/01/2025</v>
      </c>
      <c r="C37" s="95">
        <f>Dat_01!B82</f>
        <v>13.872999999999999</v>
      </c>
      <c r="D37" s="95">
        <f>Dat_01!C82</f>
        <v>9.1720000000000006</v>
      </c>
      <c r="E37" s="95">
        <f>Dat_01!D82</f>
        <v>4.4720000000000004</v>
      </c>
      <c r="F37" s="95">
        <f>Dat_01!H82</f>
        <v>5.5654736841999997</v>
      </c>
      <c r="G37" s="95">
        <f>Dat_01!G82</f>
        <v>14.471473684199999</v>
      </c>
      <c r="H37" s="95">
        <f>Dat_01!E82</f>
        <v>11.315</v>
      </c>
      <c r="J37" s="113"/>
      <c r="K37" s="113"/>
      <c r="L37" s="113"/>
      <c r="M37" s="113"/>
      <c r="N37" s="113"/>
      <c r="O37" s="113"/>
      <c r="P37" s="113"/>
    </row>
    <row r="38" spans="1:16" ht="11.25" customHeight="1">
      <c r="A38" s="88"/>
      <c r="B38" s="96" t="s">
        <v>84</v>
      </c>
      <c r="C38" s="97">
        <f t="shared" ref="C38:H38" si="0">AVERAGE(C7:C37)</f>
        <v>14.873612903225803</v>
      </c>
      <c r="D38" s="97">
        <f t="shared" si="0"/>
        <v>10.121193548387099</v>
      </c>
      <c r="E38" s="97">
        <f t="shared" si="0"/>
        <v>5.3689032258064513</v>
      </c>
      <c r="F38" s="97">
        <f t="shared" si="0"/>
        <v>4.756782682499999</v>
      </c>
      <c r="G38" s="97">
        <f t="shared" si="0"/>
        <v>13.16937521221613</v>
      </c>
      <c r="H38" s="97">
        <f t="shared" si="0"/>
        <v>10.803999999999998</v>
      </c>
      <c r="J38" s="113"/>
      <c r="K38" s="113"/>
      <c r="L38" s="113"/>
      <c r="M38" s="113"/>
      <c r="N38" s="113"/>
      <c r="O38" s="113"/>
      <c r="P38" s="113"/>
    </row>
    <row r="39" spans="1:16" ht="11.25" customHeight="1">
      <c r="C39" s="98"/>
    </row>
    <row r="40" spans="1:16" ht="11.25" customHeight="1">
      <c r="B40" s="89" t="s">
        <v>85</v>
      </c>
    </row>
    <row r="41" spans="1:16" ht="34.5" customHeight="1">
      <c r="B41" s="92"/>
      <c r="C41" s="93" t="s">
        <v>75</v>
      </c>
    </row>
    <row r="42" spans="1:16" ht="11.25" customHeight="1">
      <c r="A42" s="99" t="s">
        <v>86</v>
      </c>
      <c r="B42" s="94">
        <v>42613</v>
      </c>
      <c r="C42" s="100">
        <f>Dat_01!B94</f>
        <v>20271.704266336001</v>
      </c>
    </row>
    <row r="43" spans="1:16" ht="11.25" customHeight="1">
      <c r="A43" s="99" t="s">
        <v>87</v>
      </c>
      <c r="B43" s="94">
        <v>42643</v>
      </c>
      <c r="C43" s="100">
        <f>Dat_01!B95</f>
        <v>18408.553120976001</v>
      </c>
    </row>
    <row r="44" spans="1:16" ht="11.25" customHeight="1">
      <c r="A44" s="99" t="s">
        <v>88</v>
      </c>
      <c r="B44" s="94">
        <v>42674</v>
      </c>
      <c r="C44" s="100">
        <f>Dat_01!B96</f>
        <v>18646.680871512999</v>
      </c>
    </row>
    <row r="45" spans="1:16" ht="11.25" customHeight="1">
      <c r="A45" s="99" t="s">
        <v>89</v>
      </c>
      <c r="B45" s="94">
        <v>42704</v>
      </c>
      <c r="C45" s="100">
        <f>Dat_01!B97</f>
        <v>18966.231240862999</v>
      </c>
    </row>
    <row r="46" spans="1:16" ht="11.25" customHeight="1">
      <c r="A46" s="99" t="s">
        <v>90</v>
      </c>
      <c r="B46" s="94">
        <v>42735</v>
      </c>
      <c r="C46" s="100">
        <f>Dat_01!B98</f>
        <v>20106.563494161001</v>
      </c>
    </row>
    <row r="47" spans="1:16" ht="11.25" customHeight="1">
      <c r="A47" s="99" t="s">
        <v>91</v>
      </c>
      <c r="B47" s="94">
        <v>42766</v>
      </c>
      <c r="C47" s="100">
        <f>Dat_01!B99</f>
        <v>21122.754694842999</v>
      </c>
    </row>
    <row r="48" spans="1:16" ht="11.25" customHeight="1">
      <c r="A48" s="99" t="s">
        <v>92</v>
      </c>
      <c r="B48" s="94">
        <v>42794</v>
      </c>
      <c r="C48" s="100">
        <f>Dat_01!B100</f>
        <v>19197.835311872001</v>
      </c>
    </row>
    <row r="49" spans="1:3" ht="11.25" customHeight="1">
      <c r="A49" s="99" t="s">
        <v>93</v>
      </c>
      <c r="B49" s="94">
        <v>42825</v>
      </c>
      <c r="C49" s="100">
        <f>Dat_01!B101</f>
        <v>19520.230855350001</v>
      </c>
    </row>
    <row r="50" spans="1:3" ht="11.25" customHeight="1">
      <c r="A50" s="99" t="s">
        <v>94</v>
      </c>
      <c r="B50" s="94">
        <v>42855</v>
      </c>
      <c r="C50" s="100">
        <f>Dat_01!B102</f>
        <v>18116.729217657001</v>
      </c>
    </row>
    <row r="51" spans="1:3" ht="11.25" customHeight="1">
      <c r="A51" s="99" t="s">
        <v>87</v>
      </c>
      <c r="B51" s="94">
        <v>42886</v>
      </c>
      <c r="C51" s="100">
        <f>Dat_01!B103</f>
        <v>18297.546204350001</v>
      </c>
    </row>
    <row r="52" spans="1:3" ht="11.25" customHeight="1">
      <c r="A52" s="99" t="s">
        <v>94</v>
      </c>
      <c r="B52" s="94">
        <v>42916</v>
      </c>
      <c r="C52" s="100">
        <f>Dat_01!B104</f>
        <v>18365.820398849999</v>
      </c>
    </row>
    <row r="53" spans="1:3" ht="11.25" customHeight="1">
      <c r="A53" s="99" t="s">
        <v>86</v>
      </c>
      <c r="B53" s="94">
        <v>42947</v>
      </c>
      <c r="C53" s="100">
        <f>Dat_01!B105</f>
        <v>21268.882232344</v>
      </c>
    </row>
    <row r="54" spans="1:3" ht="11.25" customHeight="1">
      <c r="A54" s="99" t="s">
        <v>86</v>
      </c>
      <c r="B54" s="94">
        <v>42978</v>
      </c>
      <c r="C54" s="100">
        <f>Dat_01!B106</f>
        <v>20863.131132155999</v>
      </c>
    </row>
    <row r="55" spans="1:3" ht="11.25" customHeight="1">
      <c r="A55" s="99" t="s">
        <v>87</v>
      </c>
      <c r="B55" s="94">
        <v>43008</v>
      </c>
      <c r="C55" s="100">
        <f>Dat_01!B107</f>
        <v>18572.832025872001</v>
      </c>
    </row>
    <row r="56" spans="1:3" ht="11.25" customHeight="1">
      <c r="A56" s="99" t="s">
        <v>88</v>
      </c>
      <c r="B56" s="94">
        <v>43039</v>
      </c>
      <c r="C56" s="100">
        <f>Dat_01!B108</f>
        <v>19008.407437254002</v>
      </c>
    </row>
    <row r="57" spans="1:3" ht="11.25" customHeight="1">
      <c r="A57" s="99" t="s">
        <v>89</v>
      </c>
      <c r="B57" s="94">
        <v>43069</v>
      </c>
      <c r="C57" s="100">
        <f>Dat_01!B109</f>
        <v>18721.709412712</v>
      </c>
    </row>
    <row r="58" spans="1:3" ht="11.25" customHeight="1">
      <c r="A58" s="99" t="s">
        <v>90</v>
      </c>
      <c r="B58" s="94">
        <v>43100</v>
      </c>
      <c r="C58" s="100">
        <f>Dat_01!B110</f>
        <v>20406.411002895999</v>
      </c>
    </row>
    <row r="59" spans="1:3" ht="11.25" customHeight="1">
      <c r="A59" s="99" t="s">
        <v>91</v>
      </c>
      <c r="B59" s="94">
        <v>43131</v>
      </c>
      <c r="C59" s="100">
        <f>Dat_01!B111</f>
        <v>21656.018764224002</v>
      </c>
    </row>
    <row r="60" spans="1:3" ht="11.25" customHeight="1">
      <c r="A60" s="99" t="s">
        <v>92</v>
      </c>
      <c r="B60" s="94">
        <v>43159</v>
      </c>
      <c r="C60" s="100">
        <f>Dat_01!B112</f>
        <v>7552.8001999999997</v>
      </c>
    </row>
    <row r="61" spans="1:3" ht="11.25" customHeight="1">
      <c r="A61" s="99" t="s">
        <v>93</v>
      </c>
      <c r="B61" s="94">
        <v>43190</v>
      </c>
      <c r="C61" s="100">
        <f>Dat_01!B113</f>
        <v>0</v>
      </c>
    </row>
    <row r="62" spans="1:3" ht="11.25" customHeight="1">
      <c r="A62" s="99" t="s">
        <v>94</v>
      </c>
      <c r="B62" s="94">
        <v>43220</v>
      </c>
      <c r="C62" s="100">
        <f>Dat_01!B114</f>
        <v>0</v>
      </c>
    </row>
    <row r="63" spans="1:3" ht="11.25" customHeight="1">
      <c r="A63" s="99" t="s">
        <v>87</v>
      </c>
      <c r="B63" s="94">
        <v>43251</v>
      </c>
      <c r="C63" s="100">
        <f>Dat_01!B115</f>
        <v>0</v>
      </c>
    </row>
    <row r="64" spans="1:3" ht="11.25" customHeight="1">
      <c r="A64" s="99" t="s">
        <v>94</v>
      </c>
      <c r="B64" s="94">
        <v>43281</v>
      </c>
      <c r="C64" s="100">
        <f>Dat_01!B116</f>
        <v>0</v>
      </c>
    </row>
    <row r="65" spans="1:4" ht="11.25" customHeight="1">
      <c r="A65" s="99" t="s">
        <v>86</v>
      </c>
      <c r="B65" s="94">
        <v>43312</v>
      </c>
      <c r="C65" s="100">
        <f>Dat_01!B117</f>
        <v>0</v>
      </c>
    </row>
    <row r="66" spans="1:4" ht="11.25" customHeight="1">
      <c r="A66" s="99" t="s">
        <v>86</v>
      </c>
      <c r="B66" s="101">
        <v>43343</v>
      </c>
      <c r="C66" s="102">
        <f>Dat_01!B118</f>
        <v>0</v>
      </c>
    </row>
    <row r="68" spans="1:4" ht="11.25" customHeight="1">
      <c r="B68" s="89" t="s">
        <v>10</v>
      </c>
    </row>
    <row r="69" spans="1:4" ht="45.75" customHeight="1">
      <c r="B69" s="92" t="s">
        <v>95</v>
      </c>
      <c r="C69" s="93" t="s">
        <v>9</v>
      </c>
      <c r="D69" s="93" t="s">
        <v>8</v>
      </c>
    </row>
    <row r="70" spans="1:4" ht="11.25" customHeight="1">
      <c r="A70" s="88">
        <v>1</v>
      </c>
      <c r="B70" s="94" t="str">
        <f>Dat_01!A129</f>
        <v>01/01/2025</v>
      </c>
      <c r="C70" s="100">
        <f>Dat_01!B129</f>
        <v>28796.724999999999</v>
      </c>
      <c r="D70" s="100">
        <f>Dat_01!D129</f>
        <v>547.74579076800001</v>
      </c>
    </row>
    <row r="71" spans="1:4" ht="11.25" customHeight="1">
      <c r="A71" s="88">
        <v>2</v>
      </c>
      <c r="B71" s="94" t="str">
        <f>Dat_01!A130</f>
        <v>02/01/2025</v>
      </c>
      <c r="C71" s="100">
        <f>Dat_01!B130</f>
        <v>34710.343999999997</v>
      </c>
      <c r="D71" s="100">
        <f>Dat_01!D130</f>
        <v>672.268815808</v>
      </c>
    </row>
    <row r="72" spans="1:4" ht="11.25" customHeight="1">
      <c r="A72" s="88">
        <v>3</v>
      </c>
      <c r="B72" s="94" t="str">
        <f>Dat_01!A131</f>
        <v>03/01/2025</v>
      </c>
      <c r="C72" s="100">
        <f>Dat_01!B131</f>
        <v>34182.887503999998</v>
      </c>
      <c r="D72" s="100">
        <f>Dat_01!D131</f>
        <v>700.71375855999997</v>
      </c>
    </row>
    <row r="73" spans="1:4" ht="11.25" customHeight="1">
      <c r="A73" s="88">
        <v>4</v>
      </c>
      <c r="B73" s="94" t="str">
        <f>Dat_01!A132</f>
        <v>04/01/2025</v>
      </c>
      <c r="C73" s="100">
        <f>Dat_01!B132</f>
        <v>30876.226999999999</v>
      </c>
      <c r="D73" s="100">
        <f>Dat_01!D132</f>
        <v>632.62050355199995</v>
      </c>
    </row>
    <row r="74" spans="1:4" ht="11.25" customHeight="1">
      <c r="A74" s="88">
        <v>5</v>
      </c>
      <c r="B74" s="94" t="str">
        <f>Dat_01!A133</f>
        <v>05/01/2025</v>
      </c>
      <c r="C74" s="100">
        <f>Dat_01!B133</f>
        <v>29225.633839999999</v>
      </c>
      <c r="D74" s="100">
        <f>Dat_01!D133</f>
        <v>598.68826402399998</v>
      </c>
    </row>
    <row r="75" spans="1:4" ht="11.25" customHeight="1">
      <c r="A75" s="88">
        <v>6</v>
      </c>
      <c r="B75" s="94" t="str">
        <f>Dat_01!A134</f>
        <v>06/01/2025</v>
      </c>
      <c r="C75" s="100">
        <f>Dat_01!B134</f>
        <v>29516.4552</v>
      </c>
      <c r="D75" s="100">
        <f>Dat_01!D134</f>
        <v>574.92107875199997</v>
      </c>
    </row>
    <row r="76" spans="1:4" ht="11.25" customHeight="1">
      <c r="A76" s="88">
        <v>7</v>
      </c>
      <c r="B76" s="94" t="str">
        <f>Dat_01!A135</f>
        <v>07/01/2025</v>
      </c>
      <c r="C76" s="100">
        <f>Dat_01!B135</f>
        <v>37635.440999999999</v>
      </c>
      <c r="D76" s="100">
        <f>Dat_01!D135</f>
        <v>719.89023985599999</v>
      </c>
    </row>
    <row r="77" spans="1:4" ht="11.25" customHeight="1">
      <c r="A77" s="88">
        <v>8</v>
      </c>
      <c r="B77" s="94" t="str">
        <f>Dat_01!A136</f>
        <v>08/01/2025</v>
      </c>
      <c r="C77" s="100">
        <f>Dat_01!B136</f>
        <v>37351.902000000002</v>
      </c>
      <c r="D77" s="100">
        <f>Dat_01!D136</f>
        <v>743.86802534399999</v>
      </c>
    </row>
    <row r="78" spans="1:4" ht="11.25" customHeight="1">
      <c r="A78" s="88">
        <v>9</v>
      </c>
      <c r="B78" s="94" t="str">
        <f>Dat_01!A137</f>
        <v>09/01/2025</v>
      </c>
      <c r="C78" s="100">
        <f>Dat_01!B137</f>
        <v>36203.875999999997</v>
      </c>
      <c r="D78" s="100">
        <f>Dat_01!D137</f>
        <v>725.66651119200003</v>
      </c>
    </row>
    <row r="79" spans="1:4" ht="11.25" customHeight="1">
      <c r="A79" s="88">
        <v>10</v>
      </c>
      <c r="B79" s="94" t="str">
        <f>Dat_01!A138</f>
        <v>10/01/2025</v>
      </c>
      <c r="C79" s="100">
        <f>Dat_01!B138</f>
        <v>34653.993000000002</v>
      </c>
      <c r="D79" s="100">
        <f>Dat_01!D138</f>
        <v>717.14547102400002</v>
      </c>
    </row>
    <row r="80" spans="1:4" ht="11.25" customHeight="1">
      <c r="A80" s="88">
        <v>11</v>
      </c>
      <c r="B80" s="94" t="str">
        <f>Dat_01!A139</f>
        <v>11/01/2025</v>
      </c>
      <c r="C80" s="100">
        <f>Dat_01!B139</f>
        <v>30020.522000000001</v>
      </c>
      <c r="D80" s="100">
        <f>Dat_01!D139</f>
        <v>630.70231332799995</v>
      </c>
    </row>
    <row r="81" spans="1:4" ht="11.25" customHeight="1">
      <c r="A81" s="88">
        <v>12</v>
      </c>
      <c r="B81" s="94" t="str">
        <f>Dat_01!A140</f>
        <v>12/01/2025</v>
      </c>
      <c r="C81" s="100">
        <f>Dat_01!B140</f>
        <v>30847.708999999999</v>
      </c>
      <c r="D81" s="100">
        <f>Dat_01!D140</f>
        <v>589.70361019200004</v>
      </c>
    </row>
    <row r="82" spans="1:4" ht="11.25" customHeight="1">
      <c r="A82" s="88">
        <v>13</v>
      </c>
      <c r="B82" s="94" t="str">
        <f>Dat_01!A141</f>
        <v>13/01/2025</v>
      </c>
      <c r="C82" s="100">
        <f>Dat_01!B141</f>
        <v>38117.061000000002</v>
      </c>
      <c r="D82" s="100">
        <f>Dat_01!D141</f>
        <v>728.18858558399995</v>
      </c>
    </row>
    <row r="83" spans="1:4" ht="11.25" customHeight="1">
      <c r="A83" s="88">
        <v>14</v>
      </c>
      <c r="B83" s="94" t="str">
        <f>Dat_01!A142</f>
        <v>14/01/2025</v>
      </c>
      <c r="C83" s="100">
        <f>Dat_01!B142</f>
        <v>38983.180999999997</v>
      </c>
      <c r="D83" s="100">
        <f>Dat_01!D142</f>
        <v>767.54802873599999</v>
      </c>
    </row>
    <row r="84" spans="1:4" ht="11.25" customHeight="1">
      <c r="A84" s="88">
        <v>15</v>
      </c>
      <c r="B84" s="94" t="str">
        <f>Dat_01!A143</f>
        <v>15/01/2025</v>
      </c>
      <c r="C84" s="100">
        <f>Dat_01!B143</f>
        <v>39777.815999999999</v>
      </c>
      <c r="D84" s="100">
        <f>Dat_01!D143</f>
        <v>781.24140952000005</v>
      </c>
    </row>
    <row r="85" spans="1:4" ht="11.25" customHeight="1">
      <c r="A85" s="88">
        <v>16</v>
      </c>
      <c r="B85" s="94" t="str">
        <f>Dat_01!A144</f>
        <v>16/01/2025</v>
      </c>
      <c r="C85" s="100">
        <f>Dat_01!B144</f>
        <v>39924.720000000001</v>
      </c>
      <c r="D85" s="100">
        <f>Dat_01!D144</f>
        <v>792.77572340799998</v>
      </c>
    </row>
    <row r="86" spans="1:4" ht="11.25" customHeight="1">
      <c r="A86" s="88">
        <v>17</v>
      </c>
      <c r="B86" s="94" t="str">
        <f>Dat_01!A145</f>
        <v>17/01/2025</v>
      </c>
      <c r="C86" s="100">
        <f>Dat_01!B145</f>
        <v>37681.769999999997</v>
      </c>
      <c r="D86" s="100">
        <f>Dat_01!D145</f>
        <v>778.62750762400003</v>
      </c>
    </row>
    <row r="87" spans="1:4" ht="11.25" customHeight="1">
      <c r="A87" s="88">
        <v>18</v>
      </c>
      <c r="B87" s="94" t="str">
        <f>Dat_01!A146</f>
        <v>18/01/2025</v>
      </c>
      <c r="C87" s="100">
        <f>Dat_01!B146</f>
        <v>33024.156000000003</v>
      </c>
      <c r="D87" s="100">
        <f>Dat_01!D146</f>
        <v>679.36190650399999</v>
      </c>
    </row>
    <row r="88" spans="1:4" ht="11.25" customHeight="1">
      <c r="A88" s="88">
        <v>19</v>
      </c>
      <c r="B88" s="94" t="str">
        <f>Dat_01!A147</f>
        <v>19/01/2025</v>
      </c>
      <c r="C88" s="100">
        <f>Dat_01!B147</f>
        <v>33772.373</v>
      </c>
      <c r="D88" s="100">
        <f>Dat_01!D147</f>
        <v>645.89857046400004</v>
      </c>
    </row>
    <row r="89" spans="1:4" ht="11.25" customHeight="1">
      <c r="A89" s="88">
        <v>20</v>
      </c>
      <c r="B89" s="94" t="str">
        <f>Dat_01!A148</f>
        <v>20/01/2025</v>
      </c>
      <c r="C89" s="100">
        <f>Dat_01!B148</f>
        <v>38797.826000000001</v>
      </c>
      <c r="D89" s="100">
        <f>Dat_01!D148</f>
        <v>771.969493048</v>
      </c>
    </row>
    <row r="90" spans="1:4" ht="11.25" customHeight="1">
      <c r="A90" s="88">
        <v>21</v>
      </c>
      <c r="B90" s="94" t="str">
        <f>Dat_01!A149</f>
        <v>21/01/2025</v>
      </c>
      <c r="C90" s="100">
        <f>Dat_01!B149</f>
        <v>37995.694000000003</v>
      </c>
      <c r="D90" s="100">
        <f>Dat_01!D149</f>
        <v>773.01573709599995</v>
      </c>
    </row>
    <row r="91" spans="1:4" ht="11.25" customHeight="1">
      <c r="A91" s="88">
        <v>22</v>
      </c>
      <c r="B91" s="94" t="str">
        <f>Dat_01!A150</f>
        <v>22/01/2025</v>
      </c>
      <c r="C91" s="100">
        <f>Dat_01!B150</f>
        <v>36871.095000000001</v>
      </c>
      <c r="D91" s="100">
        <f>Dat_01!D150</f>
        <v>743.28622380000002</v>
      </c>
    </row>
    <row r="92" spans="1:4" ht="11.25" customHeight="1">
      <c r="A92" s="88">
        <v>23</v>
      </c>
      <c r="B92" s="94" t="str">
        <f>Dat_01!A151</f>
        <v>23/01/2025</v>
      </c>
      <c r="C92" s="100">
        <f>Dat_01!B151</f>
        <v>35946.430344</v>
      </c>
      <c r="D92" s="100">
        <f>Dat_01!D151</f>
        <v>721.155440408</v>
      </c>
    </row>
    <row r="93" spans="1:4" ht="11.25" customHeight="1">
      <c r="A93" s="88">
        <v>24</v>
      </c>
      <c r="B93" s="94" t="str">
        <f>Dat_01!A152</f>
        <v>24/01/2025</v>
      </c>
      <c r="C93" s="100">
        <f>Dat_01!B152</f>
        <v>34649.287023999997</v>
      </c>
      <c r="D93" s="100">
        <f>Dat_01!D152</f>
        <v>712.35810500000002</v>
      </c>
    </row>
    <row r="94" spans="1:4" ht="11.25" customHeight="1">
      <c r="A94" s="88">
        <v>25</v>
      </c>
      <c r="B94" s="94" t="str">
        <f>Dat_01!A153</f>
        <v>25/01/2025</v>
      </c>
      <c r="C94" s="100">
        <f>Dat_01!B153</f>
        <v>30610.891</v>
      </c>
      <c r="D94" s="100">
        <f>Dat_01!D153</f>
        <v>638.18235919999995</v>
      </c>
    </row>
    <row r="95" spans="1:4" ht="11.25" customHeight="1">
      <c r="A95" s="88">
        <v>26</v>
      </c>
      <c r="B95" s="94" t="str">
        <f>Dat_01!A154</f>
        <v>26/01/2025</v>
      </c>
      <c r="C95" s="100">
        <f>Dat_01!B154</f>
        <v>31032.008999999998</v>
      </c>
      <c r="D95" s="100">
        <f>Dat_01!D154</f>
        <v>602.29957067199996</v>
      </c>
    </row>
    <row r="96" spans="1:4" ht="11.25" customHeight="1">
      <c r="A96" s="88">
        <v>27</v>
      </c>
      <c r="B96" s="94" t="str">
        <f>Dat_01!A155</f>
        <v>27/01/2025</v>
      </c>
      <c r="C96" s="100">
        <f>Dat_01!B155</f>
        <v>35662.424751999999</v>
      </c>
      <c r="D96" s="100">
        <f>Dat_01!D155</f>
        <v>704.122198744</v>
      </c>
    </row>
    <row r="97" spans="1:9" ht="11.25" customHeight="1">
      <c r="A97" s="88">
        <v>28</v>
      </c>
      <c r="B97" s="94" t="str">
        <f>Dat_01!A156</f>
        <v>28/01/2025</v>
      </c>
      <c r="C97" s="100">
        <f>Dat_01!B156</f>
        <v>36948.957999999999</v>
      </c>
      <c r="D97" s="100">
        <f>Dat_01!D156</f>
        <v>734.40756332800004</v>
      </c>
    </row>
    <row r="98" spans="1:9" ht="11.25" customHeight="1">
      <c r="A98" s="88">
        <v>29</v>
      </c>
      <c r="B98" s="94" t="str">
        <f>Dat_01!A157</f>
        <v>29/01/2025</v>
      </c>
      <c r="C98" s="100">
        <f>Dat_01!B157</f>
        <v>37324.248</v>
      </c>
      <c r="D98" s="100">
        <f>Dat_01!D157</f>
        <v>755.75707899199995</v>
      </c>
    </row>
    <row r="99" spans="1:9" ht="11.25" customHeight="1">
      <c r="A99" s="88">
        <v>30</v>
      </c>
      <c r="B99" s="94" t="str">
        <f>Dat_01!A158</f>
        <v>30/01/2025</v>
      </c>
      <c r="C99" s="100">
        <f>Dat_01!B158</f>
        <v>37055.232000000004</v>
      </c>
      <c r="D99" s="100">
        <f>Dat_01!D158</f>
        <v>741.44889105599998</v>
      </c>
    </row>
    <row r="100" spans="1:9" ht="11.25" customHeight="1">
      <c r="A100" s="88">
        <v>31</v>
      </c>
      <c r="B100" s="94" t="str">
        <f>Dat_01!A159</f>
        <v>31/01/2025</v>
      </c>
      <c r="C100" s="100">
        <f>Dat_01!B159</f>
        <v>35512.942000000003</v>
      </c>
      <c r="D100" s="100">
        <f>Dat_01!D159</f>
        <v>729.66802564</v>
      </c>
    </row>
    <row r="101" spans="1:9" ht="11.25" customHeight="1">
      <c r="A101" s="88"/>
      <c r="B101" s="96" t="s">
        <v>96</v>
      </c>
      <c r="C101" s="103">
        <f>MAX(C70:C100)</f>
        <v>39924.720000000001</v>
      </c>
      <c r="D101" s="103">
        <f>MAX(D70:D100)</f>
        <v>792.77572340799998</v>
      </c>
      <c r="E101" s="124"/>
      <c r="F101" s="115"/>
    </row>
    <row r="103" spans="1:9" ht="11.25" customHeight="1">
      <c r="B103" s="89" t="s">
        <v>97</v>
      </c>
    </row>
    <row r="104" spans="1:9" ht="11.25" customHeight="1">
      <c r="B104" s="92"/>
      <c r="C104" s="104" t="s">
        <v>14</v>
      </c>
      <c r="D104" s="104" t="s">
        <v>13</v>
      </c>
      <c r="E104" s="104"/>
      <c r="F104" s="104" t="s">
        <v>12</v>
      </c>
      <c r="G104" s="92" t="s">
        <v>11</v>
      </c>
    </row>
    <row r="105" spans="1:9" ht="11.25" customHeight="1">
      <c r="B105" s="105" t="str">
        <f>Dat_01!A183</f>
        <v>Histórico</v>
      </c>
      <c r="C105" s="106">
        <f>Dat_01!D179</f>
        <v>41318</v>
      </c>
      <c r="D105" s="106">
        <f>Dat_01!B179</f>
        <v>45450</v>
      </c>
      <c r="E105" s="106"/>
      <c r="F105" s="107" t="str">
        <f>Dat_01!D183</f>
        <v>19 julio 2010 (13:26 h)</v>
      </c>
      <c r="G105" s="107" t="str">
        <f>Dat_01!E183</f>
        <v>17 diciembre 2007 (18:53 h)</v>
      </c>
    </row>
    <row r="106" spans="1:9" ht="11.25" customHeight="1">
      <c r="B106" s="105"/>
      <c r="C106" s="106"/>
      <c r="D106" s="106"/>
      <c r="E106" s="106"/>
      <c r="F106" s="107"/>
      <c r="G106" s="107"/>
    </row>
    <row r="107" spans="1:9" ht="11.25" customHeight="1">
      <c r="B107" s="105">
        <f>Dat_01!A185</f>
        <v>2024</v>
      </c>
      <c r="C107" s="106">
        <f>Dat_01!D173</f>
        <v>36184</v>
      </c>
      <c r="D107" s="106">
        <f>Dat_01!B173</f>
        <v>38272</v>
      </c>
      <c r="E107" s="106"/>
      <c r="F107" s="107" t="str">
        <f>Dat_01!D185</f>
        <v>30 julio (14:41 h)</v>
      </c>
      <c r="G107" s="107" t="str">
        <f>Dat_01!E185</f>
        <v>9 enero (20:56 h)</v>
      </c>
    </row>
    <row r="108" spans="1:9" ht="11.25" customHeight="1">
      <c r="B108" s="105">
        <f>Dat_01!A186</f>
        <v>2025</v>
      </c>
      <c r="C108" s="106">
        <f>Dat_01!D174</f>
        <v>0</v>
      </c>
      <c r="D108" s="106">
        <f>Dat_01!B174</f>
        <v>40070</v>
      </c>
      <c r="E108" s="106"/>
      <c r="F108" s="107">
        <f>Dat_01!D186</f>
        <v>0</v>
      </c>
      <c r="G108" s="107" t="str">
        <f>Dat_01!E186</f>
        <v>15 enero (20:57 h)</v>
      </c>
    </row>
    <row r="109" spans="1:9" ht="11.25" customHeight="1">
      <c r="B109" s="108" t="str">
        <f>Dat_01!A187</f>
        <v>ene-25</v>
      </c>
      <c r="C109" s="109">
        <f>Dat_01!B166</f>
        <v>40070</v>
      </c>
      <c r="D109" s="109"/>
      <c r="E109" s="109"/>
      <c r="F109" s="110" t="str">
        <f>Dat_01!D187</f>
        <v/>
      </c>
      <c r="G109" s="110" t="str">
        <f>Dat_01!E187</f>
        <v>15 enero (20:57 h)</v>
      </c>
      <c r="H109" s="90">
        <f>Dat_01!D166</f>
        <v>38272</v>
      </c>
      <c r="I109" s="125">
        <f>(C109/H109-1)*100</f>
        <v>4.6979515050167286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9" t="s">
        <v>29</v>
      </c>
    </row>
    <row r="112" spans="1:9" ht="24.75" customHeight="1">
      <c r="B112" s="92"/>
      <c r="C112" s="111" t="s">
        <v>4</v>
      </c>
      <c r="D112" s="111" t="s">
        <v>0</v>
      </c>
      <c r="E112" s="111" t="s">
        <v>22</v>
      </c>
      <c r="F112" s="111" t="s">
        <v>5</v>
      </c>
    </row>
    <row r="113" spans="1:6" ht="11.25" customHeight="1">
      <c r="A113" s="99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94" t="str">
        <f>Dat_01!A33</f>
        <v>Enero 2024</v>
      </c>
      <c r="C113" s="95">
        <f>Dat_01!C33*100</f>
        <v>0.97300000000000009</v>
      </c>
      <c r="D113" s="95">
        <f>Dat_01!D33*100</f>
        <v>1.4409999999999998</v>
      </c>
      <c r="E113" s="95">
        <f>Dat_01!E33*100</f>
        <v>-1.583</v>
      </c>
      <c r="F113" s="95">
        <f>Dat_01!F33*100</f>
        <v>1.115</v>
      </c>
    </row>
    <row r="114" spans="1:6" ht="11.25" customHeight="1">
      <c r="A114" s="99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94" t="str">
        <f>Dat_01!A34</f>
        <v>Febrero 2024</v>
      </c>
      <c r="C114" s="95">
        <f>Dat_01!C34*100</f>
        <v>-1.2330000000000001</v>
      </c>
      <c r="D114" s="95">
        <f>Dat_01!D34*100</f>
        <v>0.21199999999999999</v>
      </c>
      <c r="E114" s="95">
        <f>Dat_01!E34*100</f>
        <v>-2.7770000000000001</v>
      </c>
      <c r="F114" s="95">
        <f>Dat_01!F34*100</f>
        <v>1.3320000000000001</v>
      </c>
    </row>
    <row r="115" spans="1:6" ht="11.25" customHeight="1">
      <c r="A115" s="99" t="str">
        <f t="shared" si="1"/>
        <v>M</v>
      </c>
      <c r="B115" s="94" t="str">
        <f>Dat_01!A35</f>
        <v>Marzo 2024</v>
      </c>
      <c r="C115" s="95">
        <f>Dat_01!C35*100</f>
        <v>0.26</v>
      </c>
      <c r="D115" s="95">
        <f>Dat_01!D35*100</f>
        <v>-2.931</v>
      </c>
      <c r="E115" s="95">
        <f>Dat_01!E35*100</f>
        <v>0.60199999999999998</v>
      </c>
      <c r="F115" s="95">
        <f>Dat_01!F35*100</f>
        <v>2.589</v>
      </c>
    </row>
    <row r="116" spans="1:6" ht="11.25" customHeight="1">
      <c r="A116" s="99" t="str">
        <f t="shared" si="1"/>
        <v>A</v>
      </c>
      <c r="B116" s="94" t="str">
        <f>Dat_01!A36</f>
        <v>Abril 2024</v>
      </c>
      <c r="C116" s="95">
        <f>Dat_01!C36*100</f>
        <v>5.351</v>
      </c>
      <c r="D116" s="95">
        <f>Dat_01!D36*100</f>
        <v>3.2390000000000003</v>
      </c>
      <c r="E116" s="95">
        <f>Dat_01!E36*100</f>
        <v>0.17799999999999999</v>
      </c>
      <c r="F116" s="95">
        <f>Dat_01!F36*100</f>
        <v>1.9339999999999999</v>
      </c>
    </row>
    <row r="117" spans="1:6" ht="11.25" customHeight="1">
      <c r="A117" s="99" t="str">
        <f t="shared" si="1"/>
        <v>M</v>
      </c>
      <c r="B117" s="94" t="str">
        <f>Dat_01!A37</f>
        <v>Mayo 2024</v>
      </c>
      <c r="C117" s="95">
        <f>Dat_01!C37*100</f>
        <v>1.4359999999999999</v>
      </c>
      <c r="D117" s="95">
        <f>Dat_01!D37*100</f>
        <v>0.22699999999999998</v>
      </c>
      <c r="E117" s="95">
        <f>Dat_01!E37*100</f>
        <v>0.29699999999999999</v>
      </c>
      <c r="F117" s="95">
        <f>Dat_01!F37*100</f>
        <v>0.91199999999999992</v>
      </c>
    </row>
    <row r="118" spans="1:6" ht="11.25" customHeight="1">
      <c r="A118" s="99" t="str">
        <f t="shared" si="1"/>
        <v>J</v>
      </c>
      <c r="B118" s="94" t="str">
        <f>Dat_01!A38</f>
        <v>Junio 2024</v>
      </c>
      <c r="C118" s="95">
        <f>Dat_01!C38*100</f>
        <v>-1.6199999999999999</v>
      </c>
      <c r="D118" s="95">
        <f>Dat_01!D38*100</f>
        <v>-1.1870000000000001</v>
      </c>
      <c r="E118" s="95">
        <f>Dat_01!E38*100</f>
        <v>-1.458</v>
      </c>
      <c r="F118" s="95">
        <f>Dat_01!F38*100</f>
        <v>1.0250000000000001</v>
      </c>
    </row>
    <row r="119" spans="1:6" ht="11.25" customHeight="1">
      <c r="A119" s="99" t="str">
        <f t="shared" si="1"/>
        <v>J</v>
      </c>
      <c r="B119" s="94" t="str">
        <f>Dat_01!A39</f>
        <v>Julio 2024</v>
      </c>
      <c r="C119" s="95">
        <f>Dat_01!C39*100</f>
        <v>9.9000000000000005E-2</v>
      </c>
      <c r="D119" s="95">
        <f>Dat_01!D39*100</f>
        <v>1.264</v>
      </c>
      <c r="E119" s="95">
        <f>Dat_01!E39*100</f>
        <v>-0.14200000000000002</v>
      </c>
      <c r="F119" s="95">
        <f>Dat_01!F39*100</f>
        <v>-1.0229999999999999</v>
      </c>
    </row>
    <row r="120" spans="1:6" ht="11.25" customHeight="1">
      <c r="A120" s="99" t="str">
        <f t="shared" si="1"/>
        <v>A</v>
      </c>
      <c r="B120" s="94" t="str">
        <f>Dat_01!A40</f>
        <v>Agosto 2024</v>
      </c>
      <c r="C120" s="95">
        <f>Dat_01!C40*100</f>
        <v>2.9170000000000003</v>
      </c>
      <c r="D120" s="95">
        <f>Dat_01!D40*100</f>
        <v>-0.29499999999999998</v>
      </c>
      <c r="E120" s="95">
        <f>Dat_01!E40*100</f>
        <v>-0.32100000000000001</v>
      </c>
      <c r="F120" s="95">
        <f>Dat_01!F40*100</f>
        <v>3.5329999999999999</v>
      </c>
    </row>
    <row r="121" spans="1:6" ht="11.25" customHeight="1">
      <c r="A121" s="99" t="str">
        <f t="shared" si="1"/>
        <v>S</v>
      </c>
      <c r="B121" s="94" t="str">
        <f>Dat_01!A41</f>
        <v>Septiembre 2024</v>
      </c>
      <c r="C121" s="95">
        <f>Dat_01!C41*100</f>
        <v>0.89200000000000013</v>
      </c>
      <c r="D121" s="95">
        <f>Dat_01!D41*100</f>
        <v>-0.38700000000000001</v>
      </c>
      <c r="E121" s="95">
        <f>Dat_01!E41*100</f>
        <v>-1.5</v>
      </c>
      <c r="F121" s="95">
        <f>Dat_01!F41*100</f>
        <v>2.7789999999999999</v>
      </c>
    </row>
    <row r="122" spans="1:6" ht="11.25" customHeight="1">
      <c r="A122" s="99" t="str">
        <f t="shared" si="1"/>
        <v>O</v>
      </c>
      <c r="B122" s="94" t="str">
        <f>Dat_01!A42</f>
        <v>Octubre 2024</v>
      </c>
      <c r="C122" s="95">
        <f>Dat_01!C42*100</f>
        <v>1.94</v>
      </c>
      <c r="D122" s="95">
        <f>Dat_01!D42*100</f>
        <v>1.7659999999999998</v>
      </c>
      <c r="E122" s="95">
        <f>Dat_01!E42*100</f>
        <v>-2.0209999999999999</v>
      </c>
      <c r="F122" s="95">
        <f>Dat_01!F42*100</f>
        <v>2.1950000000000003</v>
      </c>
    </row>
    <row r="123" spans="1:6" ht="11.25" customHeight="1">
      <c r="A123" s="99" t="str">
        <f t="shared" si="1"/>
        <v>N</v>
      </c>
      <c r="B123" s="94" t="str">
        <f>Dat_01!A43</f>
        <v>Noviembre 2024</v>
      </c>
      <c r="C123" s="95">
        <f>Dat_01!C43*100</f>
        <v>-1.2890000000000001</v>
      </c>
      <c r="D123" s="95">
        <f>Dat_01!D43*100</f>
        <v>-0.39500000000000002</v>
      </c>
      <c r="E123" s="95">
        <f>Dat_01!E43*100</f>
        <v>-0.58499999999999996</v>
      </c>
      <c r="F123" s="95">
        <f>Dat_01!F43*100</f>
        <v>-0.309</v>
      </c>
    </row>
    <row r="124" spans="1:6" ht="11.25" customHeight="1">
      <c r="A124" s="99" t="str">
        <f t="shared" si="1"/>
        <v>D</v>
      </c>
      <c r="B124" s="94" t="str">
        <f>Dat_01!A44</f>
        <v>Diciembre 2024</v>
      </c>
      <c r="C124" s="95">
        <f>Dat_01!C44*100</f>
        <v>1.4909999999999999</v>
      </c>
      <c r="D124" s="95">
        <f>Dat_01!D44*100</f>
        <v>-0.36599999999999999</v>
      </c>
      <c r="E124" s="95">
        <f>Dat_01!E44*100</f>
        <v>0.192</v>
      </c>
      <c r="F124" s="95">
        <f>Dat_01!F44*100</f>
        <v>1.6650000000000003</v>
      </c>
    </row>
    <row r="125" spans="1:6" ht="11.25" customHeight="1">
      <c r="A125" s="99" t="str">
        <f t="shared" si="1"/>
        <v>E</v>
      </c>
      <c r="B125" s="101" t="str">
        <f>Dat_01!A45</f>
        <v>Enero 2025</v>
      </c>
      <c r="C125" s="112">
        <f>Dat_01!C45*100</f>
        <v>2.5250000000000004</v>
      </c>
      <c r="D125" s="112">
        <f>Dat_01!D45*100</f>
        <v>-1.3860000000000001</v>
      </c>
      <c r="E125" s="112">
        <f>Dat_01!E45*100</f>
        <v>0.41599999999999998</v>
      </c>
      <c r="F125" s="112">
        <f>Dat_01!F45*100</f>
        <v>3.4950000000000001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C1" zoomScale="90" zoomScaleNormal="90" workbookViewId="0">
      <selection activeCell="B49" sqref="B49"/>
    </sheetView>
  </sheetViews>
  <sheetFormatPr baseColWidth="10" defaultColWidth="11.42578125" defaultRowHeight="14.25"/>
  <cols>
    <col min="1" max="1" width="23" style="46" customWidth="1"/>
    <col min="2" max="5" width="45.28515625" style="46" customWidth="1"/>
    <col min="6" max="6" width="23" style="46" customWidth="1"/>
    <col min="7" max="8" width="36.42578125" style="46" customWidth="1"/>
    <col min="9" max="9" width="24.85546875" style="46" bestFit="1" customWidth="1"/>
    <col min="10" max="11" width="33.85546875" style="46" bestFit="1" customWidth="1"/>
    <col min="12" max="12" width="29.140625" style="46" bestFit="1" customWidth="1"/>
    <col min="13" max="13" width="29.85546875" style="46" bestFit="1" customWidth="1"/>
    <col min="14" max="14" width="38.425781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140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140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140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140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140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7" t="s">
        <v>52</v>
      </c>
      <c r="B1" s="57" t="s">
        <v>71</v>
      </c>
    </row>
    <row r="2" spans="1:10">
      <c r="A2" s="50" t="s">
        <v>154</v>
      </c>
      <c r="B2" s="50" t="s">
        <v>155</v>
      </c>
      <c r="C2" s="83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10">
      <c r="A4" s="48" t="s">
        <v>52</v>
      </c>
      <c r="B4" s="135" t="s">
        <v>154</v>
      </c>
      <c r="C4" s="136"/>
      <c r="D4" s="136"/>
      <c r="E4" s="136"/>
      <c r="F4" s="136"/>
      <c r="G4" s="136"/>
      <c r="H4" s="136"/>
      <c r="I4" s="136"/>
      <c r="J4" s="136"/>
    </row>
    <row r="5" spans="1:10">
      <c r="A5" s="48" t="s">
        <v>53</v>
      </c>
      <c r="B5" s="137" t="s">
        <v>45</v>
      </c>
      <c r="C5" s="138"/>
      <c r="D5" s="138"/>
      <c r="E5" s="138"/>
      <c r="F5" s="138"/>
      <c r="G5" s="138"/>
      <c r="H5" s="138"/>
      <c r="I5" s="138"/>
      <c r="J5" s="138"/>
    </row>
    <row r="6" spans="1:10">
      <c r="A6" s="48" t="s">
        <v>54</v>
      </c>
      <c r="B6" s="56" t="s">
        <v>46</v>
      </c>
      <c r="C6" s="56" t="s">
        <v>111</v>
      </c>
      <c r="D6" s="56" t="s">
        <v>47</v>
      </c>
      <c r="E6" s="56" t="s">
        <v>48</v>
      </c>
      <c r="F6" s="56" t="s">
        <v>112</v>
      </c>
      <c r="G6" s="56" t="s">
        <v>49</v>
      </c>
      <c r="H6" s="56" t="s">
        <v>50</v>
      </c>
      <c r="I6" s="56" t="s">
        <v>113</v>
      </c>
      <c r="J6" s="56" t="s">
        <v>51</v>
      </c>
    </row>
    <row r="7" spans="1:10">
      <c r="A7" s="48" t="s">
        <v>55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>
      <c r="A8" s="50" t="s">
        <v>31</v>
      </c>
      <c r="B8" s="81">
        <v>3119281.6709070001</v>
      </c>
      <c r="C8" s="81">
        <v>3971633.3326650001</v>
      </c>
      <c r="D8" s="126">
        <v>-0.21460985699999999</v>
      </c>
      <c r="E8" s="81">
        <v>3119281.6709070001</v>
      </c>
      <c r="F8" s="81">
        <v>3971633.3326650001</v>
      </c>
      <c r="G8" s="126">
        <v>-0.21460985699999999</v>
      </c>
      <c r="H8" s="81">
        <v>34055881.836283997</v>
      </c>
      <c r="I8" s="81">
        <v>25827794.985764999</v>
      </c>
      <c r="J8" s="126">
        <v>0.31857488630000003</v>
      </c>
    </row>
    <row r="9" spans="1:10">
      <c r="A9" s="50" t="s">
        <v>33</v>
      </c>
      <c r="B9" s="81">
        <v>5226016.4349999996</v>
      </c>
      <c r="C9" s="81">
        <v>5179885.926</v>
      </c>
      <c r="D9" s="126">
        <v>8.9056997999999998E-3</v>
      </c>
      <c r="E9" s="81">
        <v>5226016.4349999996</v>
      </c>
      <c r="F9" s="81">
        <v>5179885.926</v>
      </c>
      <c r="G9" s="126">
        <v>8.9056997999999998E-3</v>
      </c>
      <c r="H9" s="81">
        <v>52436880.506999999</v>
      </c>
      <c r="I9" s="81">
        <v>54715257.572999999</v>
      </c>
      <c r="J9" s="126">
        <v>-4.1640616700000001E-2</v>
      </c>
    </row>
    <row r="10" spans="1:10">
      <c r="A10" s="50" t="s">
        <v>34</v>
      </c>
      <c r="B10" s="81">
        <v>297469.81800000003</v>
      </c>
      <c r="C10" s="81">
        <v>273958.35399999999</v>
      </c>
      <c r="D10" s="126">
        <v>8.5821306999999999E-2</v>
      </c>
      <c r="E10" s="81">
        <v>297469.81800000003</v>
      </c>
      <c r="F10" s="81">
        <v>273958.35399999999</v>
      </c>
      <c r="G10" s="126">
        <v>8.5821306999999999E-2</v>
      </c>
      <c r="H10" s="81">
        <v>2995900.5380000002</v>
      </c>
      <c r="I10" s="81">
        <v>3896919.0890000002</v>
      </c>
      <c r="J10" s="126">
        <v>-0.23121305070000001</v>
      </c>
    </row>
    <row r="11" spans="1:10">
      <c r="A11" s="50" t="s">
        <v>35</v>
      </c>
      <c r="B11" s="81">
        <v>0</v>
      </c>
      <c r="C11" s="81">
        <v>0</v>
      </c>
      <c r="D11" s="126">
        <v>0</v>
      </c>
      <c r="E11" s="81">
        <v>0</v>
      </c>
      <c r="F11" s="81">
        <v>0</v>
      </c>
      <c r="G11" s="126">
        <v>0</v>
      </c>
      <c r="H11" s="81">
        <v>4.0000000000000001E-3</v>
      </c>
      <c r="I11" s="81">
        <v>1E-3</v>
      </c>
      <c r="J11" s="126">
        <v>3</v>
      </c>
    </row>
    <row r="12" spans="1:10">
      <c r="A12" s="50" t="s">
        <v>36</v>
      </c>
      <c r="B12" s="81">
        <v>2796374.0449999999</v>
      </c>
      <c r="C12" s="81">
        <v>2812182.8709999998</v>
      </c>
      <c r="D12" s="126">
        <v>-5.6215498000000003E-3</v>
      </c>
      <c r="E12" s="81">
        <v>2796374.0449999999</v>
      </c>
      <c r="F12" s="81">
        <v>2812182.8709999998</v>
      </c>
      <c r="G12" s="126">
        <v>-5.6215498000000003E-3</v>
      </c>
      <c r="H12" s="81">
        <v>29090822.175999999</v>
      </c>
      <c r="I12" s="81">
        <v>40453493.530000001</v>
      </c>
      <c r="J12" s="126">
        <v>-0.28088232590000001</v>
      </c>
    </row>
    <row r="13" spans="1:10">
      <c r="A13" s="50" t="s">
        <v>37</v>
      </c>
      <c r="B13" s="81">
        <v>7493502.4239999996</v>
      </c>
      <c r="C13" s="81">
        <v>5666696.8399999999</v>
      </c>
      <c r="D13" s="126">
        <v>0.32237573940000003</v>
      </c>
      <c r="E13" s="81">
        <v>7493502.4239999996</v>
      </c>
      <c r="F13" s="81">
        <v>5666696.8399999999</v>
      </c>
      <c r="G13" s="126">
        <v>0.32237573940000003</v>
      </c>
      <c r="H13" s="81">
        <v>61338623.101999998</v>
      </c>
      <c r="I13" s="81">
        <v>59684113.049999997</v>
      </c>
      <c r="J13" s="126">
        <v>2.7721113200000001E-2</v>
      </c>
    </row>
    <row r="14" spans="1:10">
      <c r="A14" s="50" t="s">
        <v>38</v>
      </c>
      <c r="B14" s="81">
        <v>2243177.3790000002</v>
      </c>
      <c r="C14" s="81">
        <v>1883483.612</v>
      </c>
      <c r="D14" s="126">
        <v>0.1909726024</v>
      </c>
      <c r="E14" s="81">
        <v>2243177.3790000002</v>
      </c>
      <c r="F14" s="81">
        <v>1883483.612</v>
      </c>
      <c r="G14" s="126">
        <v>0.1909726024</v>
      </c>
      <c r="H14" s="81">
        <v>43968542.384999998</v>
      </c>
      <c r="I14" s="81">
        <v>36895790.351999998</v>
      </c>
      <c r="J14" s="126">
        <v>0.1916953659</v>
      </c>
    </row>
    <row r="15" spans="1:10">
      <c r="A15" s="50" t="s">
        <v>39</v>
      </c>
      <c r="B15" s="81">
        <v>88888.021999999997</v>
      </c>
      <c r="C15" s="81">
        <v>94242.967000000004</v>
      </c>
      <c r="D15" s="126">
        <v>-5.6820632599999997E-2</v>
      </c>
      <c r="E15" s="81">
        <v>88888.021999999997</v>
      </c>
      <c r="F15" s="81">
        <v>94242.967000000004</v>
      </c>
      <c r="G15" s="126">
        <v>-5.6820632599999997E-2</v>
      </c>
      <c r="H15" s="81">
        <v>4121941.409</v>
      </c>
      <c r="I15" s="81">
        <v>4670544.9340000004</v>
      </c>
      <c r="J15" s="126">
        <v>-0.117460282</v>
      </c>
    </row>
    <row r="16" spans="1:10">
      <c r="A16" s="50" t="s">
        <v>40</v>
      </c>
      <c r="B16" s="81">
        <v>338865.16100000002</v>
      </c>
      <c r="C16" s="81">
        <v>282919.34499999997</v>
      </c>
      <c r="D16" s="126">
        <v>0.197744753</v>
      </c>
      <c r="E16" s="81">
        <v>338865.16100000002</v>
      </c>
      <c r="F16" s="81">
        <v>282919.34499999997</v>
      </c>
      <c r="G16" s="126">
        <v>0.197744753</v>
      </c>
      <c r="H16" s="81">
        <v>3735109.6680000001</v>
      </c>
      <c r="I16" s="81">
        <v>3578650.3280000002</v>
      </c>
      <c r="J16" s="126">
        <v>4.3720208900000002E-2</v>
      </c>
    </row>
    <row r="17" spans="1:74">
      <c r="A17" s="50" t="s">
        <v>41</v>
      </c>
      <c r="B17" s="81">
        <v>1422329.0460000001</v>
      </c>
      <c r="C17" s="81">
        <v>1696480.54</v>
      </c>
      <c r="D17" s="126">
        <v>-0.16160014070000001</v>
      </c>
      <c r="E17" s="81">
        <v>1422329.0460000001</v>
      </c>
      <c r="F17" s="81">
        <v>1696480.54</v>
      </c>
      <c r="G17" s="126">
        <v>-0.16160014070000001</v>
      </c>
      <c r="H17" s="81">
        <v>16049932.251</v>
      </c>
      <c r="I17" s="81">
        <v>17780606.333999999</v>
      </c>
      <c r="J17" s="126">
        <v>-9.7334930599999994E-2</v>
      </c>
    </row>
    <row r="18" spans="1:74">
      <c r="A18" s="50" t="s">
        <v>43</v>
      </c>
      <c r="B18" s="81">
        <v>55944.6005</v>
      </c>
      <c r="C18" s="81">
        <v>58132.978499999997</v>
      </c>
      <c r="D18" s="126">
        <v>-3.7644346699999998E-2</v>
      </c>
      <c r="E18" s="81">
        <v>55944.6005</v>
      </c>
      <c r="F18" s="81">
        <v>58132.978499999997</v>
      </c>
      <c r="G18" s="126">
        <v>-3.7644346699999998E-2</v>
      </c>
      <c r="H18" s="81">
        <v>651399.78599999996</v>
      </c>
      <c r="I18" s="81">
        <v>705316.88049999997</v>
      </c>
      <c r="J18" s="126">
        <v>-7.6443788600000007E-2</v>
      </c>
    </row>
    <row r="19" spans="1:74">
      <c r="A19" s="50" t="s">
        <v>42</v>
      </c>
      <c r="B19" s="81">
        <v>90959.841499999995</v>
      </c>
      <c r="C19" s="81">
        <v>99461.145499999999</v>
      </c>
      <c r="D19" s="126">
        <v>-8.5473618400000007E-2</v>
      </c>
      <c r="E19" s="81">
        <v>90959.841499999995</v>
      </c>
      <c r="F19" s="81">
        <v>99461.145499999999</v>
      </c>
      <c r="G19" s="126">
        <v>-8.5473618400000007E-2</v>
      </c>
      <c r="H19" s="81">
        <v>1186828.456</v>
      </c>
      <c r="I19" s="81">
        <v>1189200.9424999999</v>
      </c>
      <c r="J19" s="126">
        <v>-1.9950256999999999E-3</v>
      </c>
    </row>
    <row r="20" spans="1:74">
      <c r="A20" s="62" t="s">
        <v>72</v>
      </c>
      <c r="B20" s="82">
        <v>23172808.442907002</v>
      </c>
      <c r="C20" s="82">
        <v>22019077.911665</v>
      </c>
      <c r="D20" s="63">
        <v>5.2396859499999997E-2</v>
      </c>
      <c r="E20" s="82">
        <v>23172808.442907002</v>
      </c>
      <c r="F20" s="82">
        <v>22019077.911665</v>
      </c>
      <c r="G20" s="63">
        <v>5.2396859499999997E-2</v>
      </c>
      <c r="H20" s="82">
        <v>249631862.11828399</v>
      </c>
      <c r="I20" s="82">
        <v>249397687.99976501</v>
      </c>
      <c r="J20" s="63">
        <v>9.3895869999999996E-4</v>
      </c>
    </row>
    <row r="21" spans="1:74">
      <c r="A21" s="50" t="s">
        <v>32</v>
      </c>
      <c r="B21" s="81">
        <v>420383.07831700001</v>
      </c>
      <c r="C21" s="81">
        <v>451576.11214300001</v>
      </c>
      <c r="D21" s="126">
        <v>-6.9075916500000001E-2</v>
      </c>
      <c r="E21" s="81">
        <v>420383.07831700001</v>
      </c>
      <c r="F21" s="81">
        <v>451576.11214300001</v>
      </c>
      <c r="G21" s="126">
        <v>-6.9075916500000001E-2</v>
      </c>
      <c r="H21" s="81">
        <v>5427345.033543</v>
      </c>
      <c r="I21" s="81">
        <v>5113368.3268510001</v>
      </c>
      <c r="J21" s="126">
        <v>6.1403107800000002E-2</v>
      </c>
    </row>
    <row r="22" spans="1:74">
      <c r="A22" s="50" t="s">
        <v>73</v>
      </c>
      <c r="B22" s="81">
        <v>-753553.81700000004</v>
      </c>
      <c r="C22" s="81">
        <v>-735934.14696499996</v>
      </c>
      <c r="D22" s="126">
        <v>2.39419113E-2</v>
      </c>
      <c r="E22" s="81">
        <v>-753553.81700000004</v>
      </c>
      <c r="F22" s="81">
        <v>-735934.14696499996</v>
      </c>
      <c r="G22" s="126">
        <v>2.39419113E-2</v>
      </c>
      <c r="H22" s="81">
        <v>-8683183.4312900007</v>
      </c>
      <c r="I22" s="81">
        <v>-7981202.483209</v>
      </c>
      <c r="J22" s="126">
        <v>8.7954283800000005E-2</v>
      </c>
    </row>
    <row r="23" spans="1:74">
      <c r="A23" s="50" t="s">
        <v>157</v>
      </c>
      <c r="B23" s="81">
        <v>771.96299999999997</v>
      </c>
      <c r="C23" s="81">
        <v>651.27099999999996</v>
      </c>
      <c r="D23" s="126">
        <v>0.18531763279999999</v>
      </c>
      <c r="E23" s="81">
        <v>771.96299999999997</v>
      </c>
      <c r="F23" s="81">
        <v>651.27099999999996</v>
      </c>
      <c r="G23" s="126">
        <v>0.18531763279999999</v>
      </c>
      <c r="H23" s="81">
        <v>8794.1949999999997</v>
      </c>
      <c r="I23" s="81">
        <v>4691.7690000000002</v>
      </c>
      <c r="J23" s="126">
        <v>0.87438789080000001</v>
      </c>
    </row>
    <row r="24" spans="1:74">
      <c r="A24" s="50" t="s">
        <v>158</v>
      </c>
      <c r="B24" s="81">
        <v>-935.55100000000004</v>
      </c>
      <c r="C24" s="81">
        <v>-808.36599999999999</v>
      </c>
      <c r="D24" s="126">
        <v>0.1573359097</v>
      </c>
      <c r="E24" s="81">
        <v>-935.55100000000004</v>
      </c>
      <c r="F24" s="81">
        <v>-808.36599999999999</v>
      </c>
      <c r="G24" s="126">
        <v>0.1573359097</v>
      </c>
      <c r="H24" s="81">
        <v>-10814.036</v>
      </c>
      <c r="I24" s="81">
        <v>-5958.1559999999999</v>
      </c>
      <c r="J24" s="126">
        <v>0.81499712329999996</v>
      </c>
    </row>
    <row r="25" spans="1:74">
      <c r="A25" s="50" t="s">
        <v>44</v>
      </c>
      <c r="B25" s="81">
        <v>-85443.509000000005</v>
      </c>
      <c r="C25" s="81">
        <v>-122760.274</v>
      </c>
      <c r="D25" s="126">
        <v>-0.30398078940000001</v>
      </c>
      <c r="E25" s="81">
        <v>-85443.509000000005</v>
      </c>
      <c r="F25" s="81">
        <v>-122760.274</v>
      </c>
      <c r="G25" s="126">
        <v>-0.30398078940000001</v>
      </c>
      <c r="H25" s="81">
        <v>-1542491.1189999999</v>
      </c>
      <c r="I25" s="81">
        <v>-1424870.0730000001</v>
      </c>
      <c r="J25" s="126">
        <v>8.2548611399999999E-2</v>
      </c>
    </row>
    <row r="26" spans="1:74">
      <c r="A26" s="50" t="s">
        <v>74</v>
      </c>
      <c r="B26" s="81">
        <v>-1098011.8430000001</v>
      </c>
      <c r="C26" s="81">
        <v>-489047.81300000002</v>
      </c>
      <c r="D26" s="126">
        <v>1.2452034622999999</v>
      </c>
      <c r="E26" s="81">
        <v>-1098011.8430000001</v>
      </c>
      <c r="F26" s="81">
        <v>-489047.81300000002</v>
      </c>
      <c r="G26" s="126">
        <v>1.2452034622999999</v>
      </c>
      <c r="H26" s="81">
        <v>-10835958.765000001</v>
      </c>
      <c r="I26" s="81">
        <v>-13523089.937999999</v>
      </c>
      <c r="J26" s="126">
        <v>-0.1987068921</v>
      </c>
    </row>
    <row r="27" spans="1:74">
      <c r="A27" s="62" t="s">
        <v>75</v>
      </c>
      <c r="B27" s="82">
        <v>21656018.764224</v>
      </c>
      <c r="C27" s="82">
        <v>21122754.694843002</v>
      </c>
      <c r="D27" s="63">
        <v>2.52459529E-2</v>
      </c>
      <c r="E27" s="82">
        <v>21656018.764224</v>
      </c>
      <c r="F27" s="82">
        <v>21122754.694843002</v>
      </c>
      <c r="G27" s="63">
        <v>2.52459529E-2</v>
      </c>
      <c r="H27" s="82">
        <v>233995553.99553701</v>
      </c>
      <c r="I27" s="82">
        <v>231580627.445407</v>
      </c>
      <c r="J27" s="63">
        <v>1.0428016300000001E-2</v>
      </c>
    </row>
    <row r="30" spans="1:74">
      <c r="A30" s="117"/>
      <c r="B30" s="117" t="s">
        <v>53</v>
      </c>
      <c r="C30" s="140" t="s">
        <v>45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7"/>
      <c r="B31" s="117" t="s">
        <v>54</v>
      </c>
      <c r="C31" s="128" t="s">
        <v>99</v>
      </c>
      <c r="D31" s="128" t="s">
        <v>100</v>
      </c>
      <c r="E31" s="128" t="s">
        <v>101</v>
      </c>
      <c r="F31" s="128" t="s">
        <v>102</v>
      </c>
      <c r="G31" s="128" t="s">
        <v>103</v>
      </c>
      <c r="H31" s="128" t="s">
        <v>104</v>
      </c>
      <c r="I31" s="128" t="s">
        <v>105</v>
      </c>
      <c r="J31" s="128" t="s">
        <v>106</v>
      </c>
      <c r="K31" s="128" t="s">
        <v>107</v>
      </c>
      <c r="L31" s="128" t="s">
        <v>108</v>
      </c>
      <c r="M31" s="128" t="s">
        <v>109</v>
      </c>
      <c r="N31" s="128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7" t="s">
        <v>52</v>
      </c>
      <c r="B32" s="117" t="s">
        <v>60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9" t="s">
        <v>128</v>
      </c>
      <c r="B33" s="119" t="s">
        <v>129</v>
      </c>
      <c r="C33" s="123">
        <v>9.7300000000000008E-3</v>
      </c>
      <c r="D33" s="123">
        <v>1.4409999999999999E-2</v>
      </c>
      <c r="E33" s="123">
        <v>-1.583E-2</v>
      </c>
      <c r="F33" s="123">
        <v>1.115E-2</v>
      </c>
      <c r="G33" s="123">
        <v>9.7300000000000008E-3</v>
      </c>
      <c r="H33" s="123">
        <v>1.4409999999999999E-2</v>
      </c>
      <c r="I33" s="123">
        <v>-1.583E-2</v>
      </c>
      <c r="J33" s="123">
        <v>1.115E-2</v>
      </c>
      <c r="K33" s="123">
        <v>-1.4149999999999999E-2</v>
      </c>
      <c r="L33" s="123">
        <v>2.2000000000000001E-4</v>
      </c>
      <c r="M33" s="123">
        <v>-5.94E-3</v>
      </c>
      <c r="N33" s="123">
        <v>-8.43E-3</v>
      </c>
      <c r="O33" s="61" t="str">
        <f t="shared" ref="O33:O45" si="0">MID(UPPER(TEXT(A33,"mmm")),1,1)</f>
        <v>E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9" t="s">
        <v>130</v>
      </c>
      <c r="B34" s="119" t="s">
        <v>132</v>
      </c>
      <c r="C34" s="123">
        <v>-1.2330000000000001E-2</v>
      </c>
      <c r="D34" s="123">
        <v>2.1199999999999999E-3</v>
      </c>
      <c r="E34" s="123">
        <v>-2.777E-2</v>
      </c>
      <c r="F34" s="123">
        <v>1.332E-2</v>
      </c>
      <c r="G34" s="123">
        <v>-8.8999999999999995E-4</v>
      </c>
      <c r="H34" s="123">
        <v>8.4399999999999996E-3</v>
      </c>
      <c r="I34" s="123">
        <v>-2.155E-2</v>
      </c>
      <c r="J34" s="123">
        <v>1.222E-2</v>
      </c>
      <c r="K34" s="123">
        <v>-1.6619999999999999E-2</v>
      </c>
      <c r="L34" s="123">
        <v>3.6999999999999999E-4</v>
      </c>
      <c r="M34" s="123">
        <v>-1.017E-2</v>
      </c>
      <c r="N34" s="123">
        <v>-6.8199999999999997E-3</v>
      </c>
      <c r="O34" s="61" t="str">
        <f t="shared" si="0"/>
        <v>F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9" t="s">
        <v>133</v>
      </c>
      <c r="B35" s="119" t="s">
        <v>134</v>
      </c>
      <c r="C35" s="123">
        <v>2.5999999999999999E-3</v>
      </c>
      <c r="D35" s="123">
        <v>-2.9309999999999999E-2</v>
      </c>
      <c r="E35" s="123">
        <v>6.0200000000000002E-3</v>
      </c>
      <c r="F35" s="123">
        <v>2.589E-2</v>
      </c>
      <c r="G35" s="123">
        <v>2.5000000000000001E-4</v>
      </c>
      <c r="H35" s="123">
        <v>-3.7000000000000002E-3</v>
      </c>
      <c r="I35" s="123">
        <v>-1.2359999999999999E-2</v>
      </c>
      <c r="J35" s="123">
        <v>1.6310000000000002E-2</v>
      </c>
      <c r="K35" s="123">
        <v>-1.2959999999999999E-2</v>
      </c>
      <c r="L35" s="123">
        <v>-1.8799999999999999E-3</v>
      </c>
      <c r="M35" s="123">
        <v>-7.8300000000000002E-3</v>
      </c>
      <c r="N35" s="123">
        <v>-3.2499999999999999E-3</v>
      </c>
      <c r="O35" s="61" t="str">
        <f t="shared" si="0"/>
        <v>M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9" t="s">
        <v>135</v>
      </c>
      <c r="B36" s="119" t="s">
        <v>136</v>
      </c>
      <c r="C36" s="123">
        <v>5.3510000000000002E-2</v>
      </c>
      <c r="D36" s="123">
        <v>3.2390000000000002E-2</v>
      </c>
      <c r="E36" s="123">
        <v>1.7799999999999999E-3</v>
      </c>
      <c r="F36" s="123">
        <v>1.934E-2</v>
      </c>
      <c r="G36" s="123">
        <v>1.214E-2</v>
      </c>
      <c r="H36" s="123">
        <v>4.2700000000000004E-3</v>
      </c>
      <c r="I36" s="123">
        <v>-9.4599999999999997E-3</v>
      </c>
      <c r="J36" s="123">
        <v>1.7330000000000002E-2</v>
      </c>
      <c r="K36" s="123">
        <v>-3.7100000000000002E-3</v>
      </c>
      <c r="L36" s="123">
        <v>9.2000000000000003E-4</v>
      </c>
      <c r="M36" s="123">
        <v>-6.94E-3</v>
      </c>
      <c r="N36" s="123">
        <v>2.31E-3</v>
      </c>
      <c r="O36" s="61" t="str">
        <f t="shared" si="0"/>
        <v>A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9" t="s">
        <v>137</v>
      </c>
      <c r="B37" s="119" t="s">
        <v>138</v>
      </c>
      <c r="C37" s="123">
        <v>1.436E-2</v>
      </c>
      <c r="D37" s="123">
        <v>2.2699999999999999E-3</v>
      </c>
      <c r="E37" s="123">
        <v>2.97E-3</v>
      </c>
      <c r="F37" s="123">
        <v>9.1199999999999996E-3</v>
      </c>
      <c r="G37" s="123">
        <v>1.256E-2</v>
      </c>
      <c r="H37" s="123">
        <v>3.8899999999999998E-3</v>
      </c>
      <c r="I37" s="123">
        <v>-7.0600000000000003E-3</v>
      </c>
      <c r="J37" s="123">
        <v>1.5730000000000001E-2</v>
      </c>
      <c r="K37" s="123">
        <v>1.9400000000000001E-3</v>
      </c>
      <c r="L37" s="123">
        <v>1.0200000000000001E-3</v>
      </c>
      <c r="M37" s="123">
        <v>-5.2399999999999999E-3</v>
      </c>
      <c r="N37" s="123">
        <v>6.1599999999999997E-3</v>
      </c>
      <c r="O37" s="61" t="str">
        <f t="shared" si="0"/>
        <v>M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9" t="s">
        <v>139</v>
      </c>
      <c r="B38" s="119" t="s">
        <v>140</v>
      </c>
      <c r="C38" s="123">
        <v>-1.6199999999999999E-2</v>
      </c>
      <c r="D38" s="123">
        <v>-1.187E-2</v>
      </c>
      <c r="E38" s="123">
        <v>-1.4579999999999999E-2</v>
      </c>
      <c r="F38" s="123">
        <v>1.025E-2</v>
      </c>
      <c r="G38" s="123">
        <v>7.8399999999999997E-3</v>
      </c>
      <c r="H38" s="123">
        <v>1.2899999999999999E-3</v>
      </c>
      <c r="I38" s="123">
        <v>-8.3700000000000007E-3</v>
      </c>
      <c r="J38" s="123">
        <v>1.4919999999999999E-2</v>
      </c>
      <c r="K38" s="123">
        <v>6.5399999999999998E-3</v>
      </c>
      <c r="L38" s="123">
        <v>-2.3000000000000001E-4</v>
      </c>
      <c r="M38" s="123">
        <v>-5.3600000000000002E-3</v>
      </c>
      <c r="N38" s="123">
        <v>1.213E-2</v>
      </c>
      <c r="O38" s="61" t="str">
        <f t="shared" si="0"/>
        <v>J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9" t="s">
        <v>141</v>
      </c>
      <c r="B39" s="119" t="s">
        <v>142</v>
      </c>
      <c r="C39" s="123">
        <v>9.8999999999999999E-4</v>
      </c>
      <c r="D39" s="123">
        <v>1.264E-2</v>
      </c>
      <c r="E39" s="123">
        <v>-1.42E-3</v>
      </c>
      <c r="F39" s="123">
        <v>-1.023E-2</v>
      </c>
      <c r="G39" s="123">
        <v>6.7600000000000004E-3</v>
      </c>
      <c r="H39" s="123">
        <v>3.0899999999999999E-3</v>
      </c>
      <c r="I39" s="123">
        <v>-7.3800000000000003E-3</v>
      </c>
      <c r="J39" s="123">
        <v>1.1050000000000001E-2</v>
      </c>
      <c r="K39" s="123">
        <v>1.055E-2</v>
      </c>
      <c r="L39" s="123">
        <v>1.07E-3</v>
      </c>
      <c r="M39" s="123">
        <v>-3.1199999999999999E-3</v>
      </c>
      <c r="N39" s="123">
        <v>1.26E-2</v>
      </c>
      <c r="O39" s="61" t="str">
        <f t="shared" si="0"/>
        <v>J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9" t="s">
        <v>143</v>
      </c>
      <c r="B40" s="119" t="s">
        <v>145</v>
      </c>
      <c r="C40" s="123">
        <v>2.9170000000000001E-2</v>
      </c>
      <c r="D40" s="123">
        <v>-2.9499999999999999E-3</v>
      </c>
      <c r="E40" s="123">
        <v>-3.2100000000000002E-3</v>
      </c>
      <c r="F40" s="123">
        <v>3.533E-2</v>
      </c>
      <c r="G40" s="123">
        <v>9.6900000000000007E-3</v>
      </c>
      <c r="H40" s="123">
        <v>2.2499999999999998E-3</v>
      </c>
      <c r="I40" s="123">
        <v>-6.7099999999999998E-3</v>
      </c>
      <c r="J40" s="123">
        <v>1.4149999999999999E-2</v>
      </c>
      <c r="K40" s="123">
        <v>1.4069999999999999E-2</v>
      </c>
      <c r="L40" s="123">
        <v>7.9000000000000001E-4</v>
      </c>
      <c r="M40" s="123">
        <v>-3.2699999999999999E-3</v>
      </c>
      <c r="N40" s="123">
        <v>1.6549999999999999E-2</v>
      </c>
      <c r="O40" s="61" t="str">
        <f t="shared" si="0"/>
        <v>A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9" t="s">
        <v>146</v>
      </c>
      <c r="B41" s="119" t="s">
        <v>147</v>
      </c>
      <c r="C41" s="123">
        <v>8.9200000000000008E-3</v>
      </c>
      <c r="D41" s="123">
        <v>-3.8700000000000002E-3</v>
      </c>
      <c r="E41" s="123">
        <v>-1.4999999999999999E-2</v>
      </c>
      <c r="F41" s="123">
        <v>2.7789999999999999E-2</v>
      </c>
      <c r="G41" s="123">
        <v>9.6100000000000005E-3</v>
      </c>
      <c r="H41" s="123">
        <v>1.6100000000000001E-3</v>
      </c>
      <c r="I41" s="123">
        <v>-7.5900000000000004E-3</v>
      </c>
      <c r="J41" s="123">
        <v>1.559E-2</v>
      </c>
      <c r="K41" s="123">
        <v>1.7229999999999999E-2</v>
      </c>
      <c r="L41" s="123">
        <v>8.1999999999999998E-4</v>
      </c>
      <c r="M41" s="123">
        <v>-4.1000000000000003E-3</v>
      </c>
      <c r="N41" s="123">
        <v>2.051E-2</v>
      </c>
      <c r="O41" s="61" t="str">
        <f t="shared" si="0"/>
        <v>S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9" t="s">
        <v>148</v>
      </c>
      <c r="B42" s="119" t="s">
        <v>149</v>
      </c>
      <c r="C42" s="123">
        <v>1.9400000000000001E-2</v>
      </c>
      <c r="D42" s="123">
        <v>1.7659999999999999E-2</v>
      </c>
      <c r="E42" s="123">
        <v>-2.0209999999999999E-2</v>
      </c>
      <c r="F42" s="123">
        <v>2.1950000000000001E-2</v>
      </c>
      <c r="G42" s="123">
        <v>1.056E-2</v>
      </c>
      <c r="H42" s="123">
        <v>3.1700000000000001E-3</v>
      </c>
      <c r="I42" s="123">
        <v>-8.8599999999999998E-3</v>
      </c>
      <c r="J42" s="123">
        <v>1.6250000000000001E-2</v>
      </c>
      <c r="K42" s="123">
        <v>1.6389999999999998E-2</v>
      </c>
      <c r="L42" s="123">
        <v>2.0500000000000002E-3</v>
      </c>
      <c r="M42" s="123">
        <v>-6.4599999999999996E-3</v>
      </c>
      <c r="N42" s="123">
        <v>2.0799999999999999E-2</v>
      </c>
      <c r="O42" s="61" t="str">
        <f t="shared" si="0"/>
        <v>O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9" t="s">
        <v>150</v>
      </c>
      <c r="B43" s="119" t="s">
        <v>151</v>
      </c>
      <c r="C43" s="123">
        <v>-1.289E-2</v>
      </c>
      <c r="D43" s="123">
        <v>-3.9500000000000004E-3</v>
      </c>
      <c r="E43" s="123">
        <v>-5.8500000000000002E-3</v>
      </c>
      <c r="F43" s="123">
        <v>-3.0899999999999999E-3</v>
      </c>
      <c r="G43" s="123">
        <v>8.4499999999999992E-3</v>
      </c>
      <c r="H43" s="123">
        <v>2.5100000000000001E-3</v>
      </c>
      <c r="I43" s="123">
        <v>-8.5100000000000002E-3</v>
      </c>
      <c r="J43" s="123">
        <v>1.4449999999999999E-2</v>
      </c>
      <c r="K43" s="123">
        <v>1.1950000000000001E-2</v>
      </c>
      <c r="L43" s="123">
        <v>1.5499999999999999E-3</v>
      </c>
      <c r="M43" s="123">
        <v>-6.8900000000000003E-3</v>
      </c>
      <c r="N43" s="123">
        <v>1.729E-2</v>
      </c>
      <c r="O43" s="61" t="str">
        <f t="shared" si="0"/>
        <v>N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9" t="s">
        <v>152</v>
      </c>
      <c r="B44" s="119" t="s">
        <v>153</v>
      </c>
      <c r="C44" s="123">
        <v>1.491E-2</v>
      </c>
      <c r="D44" s="123">
        <v>-3.6600000000000001E-3</v>
      </c>
      <c r="E44" s="123">
        <v>1.92E-3</v>
      </c>
      <c r="F44" s="123">
        <v>1.6650000000000002E-2</v>
      </c>
      <c r="G44" s="123">
        <v>9.0100000000000006E-3</v>
      </c>
      <c r="H44" s="123">
        <v>1.9300000000000001E-3</v>
      </c>
      <c r="I44" s="123">
        <v>-7.6099999999999996E-3</v>
      </c>
      <c r="J44" s="123">
        <v>1.469E-2</v>
      </c>
      <c r="K44" s="123">
        <v>9.0100000000000006E-3</v>
      </c>
      <c r="L44" s="123">
        <v>1.9300000000000001E-3</v>
      </c>
      <c r="M44" s="123">
        <v>-7.6099999999999996E-3</v>
      </c>
      <c r="N44" s="123">
        <v>1.469E-2</v>
      </c>
      <c r="O44" s="61" t="str">
        <f t="shared" si="0"/>
        <v>D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9" t="s">
        <v>154</v>
      </c>
      <c r="B45" s="119" t="s">
        <v>155</v>
      </c>
      <c r="C45" s="123">
        <v>2.5250000000000002E-2</v>
      </c>
      <c r="D45" s="123">
        <v>-1.3860000000000001E-2</v>
      </c>
      <c r="E45" s="123">
        <v>4.1599999999999996E-3</v>
      </c>
      <c r="F45" s="123">
        <v>3.4950000000000002E-2</v>
      </c>
      <c r="G45" s="123">
        <v>2.5250000000000002E-2</v>
      </c>
      <c r="H45" s="123">
        <v>-1.3860000000000001E-2</v>
      </c>
      <c r="I45" s="123">
        <v>4.1599999999999996E-3</v>
      </c>
      <c r="J45" s="123">
        <v>3.4950000000000002E-2</v>
      </c>
      <c r="K45" s="123">
        <v>1.043E-2</v>
      </c>
      <c r="L45" s="123">
        <v>-6.2E-4</v>
      </c>
      <c r="M45" s="123">
        <v>-5.7999999999999996E-3</v>
      </c>
      <c r="N45" s="123">
        <v>1.685E-2</v>
      </c>
      <c r="O45" s="61" t="str">
        <f t="shared" si="0"/>
        <v>E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3" t="str">
        <f>"Máxima "&amp;MID(B2,7,4)</f>
        <v>Máxima 2025</v>
      </c>
      <c r="C49" s="53" t="str">
        <f>"Media "&amp;MID(B2,7,4)</f>
        <v>Media 2025</v>
      </c>
      <c r="D49" s="53" t="str">
        <f>"Mínima "&amp;MID(B2,7,4)</f>
        <v>Mínima 2025</v>
      </c>
      <c r="E49" s="54" t="str">
        <f>"Media "&amp;MID(B2,7,4)-1</f>
        <v>Media 2024</v>
      </c>
      <c r="F49" s="55"/>
      <c r="G49" s="54" t="str">
        <f>"Banda máxima "&amp;MID(B2,7,4)-20&amp;"-"&amp;MID(B2,7,4)-1</f>
        <v>Banda máxima 2005-2024</v>
      </c>
      <c r="H49" s="53" t="str">
        <f>"Banda mínima "&amp;MID(B2,7,4)-20&amp;"-"&amp;MID(B2,7,4)-1</f>
        <v>Banda mínima 2005-2024</v>
      </c>
    </row>
    <row r="50" spans="1:9">
      <c r="A50" s="48" t="s">
        <v>54</v>
      </c>
      <c r="B50" s="127" t="s">
        <v>56</v>
      </c>
      <c r="C50" s="127" t="s">
        <v>57</v>
      </c>
      <c r="D50" s="127" t="s">
        <v>58</v>
      </c>
      <c r="E50" s="127" t="s">
        <v>59</v>
      </c>
      <c r="F50" s="48" t="s">
        <v>54</v>
      </c>
      <c r="G50" s="127" t="s">
        <v>61</v>
      </c>
      <c r="H50" s="127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161</v>
      </c>
      <c r="B52" s="51">
        <v>13.12</v>
      </c>
      <c r="C52" s="51">
        <v>7.7290000000000001</v>
      </c>
      <c r="D52" s="51">
        <v>2.339</v>
      </c>
      <c r="E52" s="51">
        <v>10.177</v>
      </c>
      <c r="F52" s="52">
        <v>1</v>
      </c>
      <c r="G52" s="51">
        <v>13.703894736800001</v>
      </c>
      <c r="H52" s="51">
        <v>5.2117894736999997</v>
      </c>
      <c r="I52" s="122"/>
    </row>
    <row r="53" spans="1:9">
      <c r="A53" s="50" t="s">
        <v>162</v>
      </c>
      <c r="B53" s="51">
        <v>13.336</v>
      </c>
      <c r="C53" s="51">
        <v>7.968</v>
      </c>
      <c r="D53" s="51">
        <v>2.6</v>
      </c>
      <c r="E53" s="51">
        <v>10.846</v>
      </c>
      <c r="F53" s="52">
        <v>2</v>
      </c>
      <c r="G53" s="51">
        <v>13.6200526316</v>
      </c>
      <c r="H53" s="51">
        <v>5.4176315789</v>
      </c>
      <c r="I53" s="122"/>
    </row>
    <row r="54" spans="1:9">
      <c r="A54" s="50" t="s">
        <v>163</v>
      </c>
      <c r="B54" s="51">
        <v>13.698</v>
      </c>
      <c r="C54" s="51">
        <v>9.0009999999999994</v>
      </c>
      <c r="D54" s="51">
        <v>4.3029999999999999</v>
      </c>
      <c r="E54" s="51">
        <v>12.932</v>
      </c>
      <c r="F54" s="52">
        <v>3</v>
      </c>
      <c r="G54" s="51">
        <v>13.9699473684</v>
      </c>
      <c r="H54" s="51">
        <v>5.4005789473999997</v>
      </c>
      <c r="I54" s="122"/>
    </row>
    <row r="55" spans="1:9">
      <c r="A55" s="50" t="s">
        <v>164</v>
      </c>
      <c r="B55" s="51">
        <v>14.765000000000001</v>
      </c>
      <c r="C55" s="51">
        <v>10.336</v>
      </c>
      <c r="D55" s="51">
        <v>5.907</v>
      </c>
      <c r="E55" s="51">
        <v>11.692</v>
      </c>
      <c r="F55" s="52">
        <v>4</v>
      </c>
      <c r="G55" s="51">
        <v>13.2568947368</v>
      </c>
      <c r="H55" s="51">
        <v>5.1554210526000004</v>
      </c>
      <c r="I55" s="122"/>
    </row>
    <row r="56" spans="1:9">
      <c r="A56" s="50" t="s">
        <v>165</v>
      </c>
      <c r="B56" s="51">
        <v>15.872</v>
      </c>
      <c r="C56" s="51">
        <v>11.423</v>
      </c>
      <c r="D56" s="51">
        <v>6.9729999999999999</v>
      </c>
      <c r="E56" s="51">
        <v>9.6110000000000007</v>
      </c>
      <c r="F56" s="52">
        <v>5</v>
      </c>
      <c r="G56" s="51">
        <v>12.9835789474</v>
      </c>
      <c r="H56" s="51">
        <v>4.4550000000000001</v>
      </c>
      <c r="I56" s="122"/>
    </row>
    <row r="57" spans="1:9">
      <c r="A57" s="50" t="s">
        <v>166</v>
      </c>
      <c r="B57" s="51">
        <v>15.254</v>
      </c>
      <c r="C57" s="51">
        <v>10.859</v>
      </c>
      <c r="D57" s="51">
        <v>6.4640000000000004</v>
      </c>
      <c r="E57" s="51">
        <v>8.7200000000000006</v>
      </c>
      <c r="F57" s="52">
        <v>6</v>
      </c>
      <c r="G57" s="51">
        <v>12.5832105263</v>
      </c>
      <c r="H57" s="51">
        <v>4.1653684211000002</v>
      </c>
      <c r="I57" s="122"/>
    </row>
    <row r="58" spans="1:9">
      <c r="A58" s="50" t="s">
        <v>167</v>
      </c>
      <c r="B58" s="51">
        <v>14.082000000000001</v>
      </c>
      <c r="C58" s="51">
        <v>9.2309999999999999</v>
      </c>
      <c r="D58" s="51">
        <v>4.38</v>
      </c>
      <c r="E58" s="51">
        <v>8.0589999999999993</v>
      </c>
      <c r="F58" s="52">
        <v>7</v>
      </c>
      <c r="G58" s="51">
        <v>12.478157894700001</v>
      </c>
      <c r="H58" s="51">
        <v>4.2232105262999999</v>
      </c>
      <c r="I58" s="122"/>
    </row>
    <row r="59" spans="1:9">
      <c r="A59" s="50" t="s">
        <v>168</v>
      </c>
      <c r="B59" s="51">
        <v>15.901999999999999</v>
      </c>
      <c r="C59" s="51">
        <v>11.97</v>
      </c>
      <c r="D59" s="51">
        <v>8.0380000000000003</v>
      </c>
      <c r="E59" s="51">
        <v>6.5119999999999996</v>
      </c>
      <c r="F59" s="52">
        <v>8</v>
      </c>
      <c r="G59" s="51">
        <v>12.297842105300001</v>
      </c>
      <c r="H59" s="51">
        <v>3.9496842105000001</v>
      </c>
      <c r="I59" s="122"/>
    </row>
    <row r="60" spans="1:9">
      <c r="A60" s="50" t="s">
        <v>169</v>
      </c>
      <c r="B60" s="51">
        <v>17.414999999999999</v>
      </c>
      <c r="C60" s="51">
        <v>13.23</v>
      </c>
      <c r="D60" s="51">
        <v>9.0440000000000005</v>
      </c>
      <c r="E60" s="51">
        <v>7.0979999999999999</v>
      </c>
      <c r="F60" s="52">
        <v>9</v>
      </c>
      <c r="G60" s="51">
        <v>12.3733684211</v>
      </c>
      <c r="H60" s="51">
        <v>4.3588947367999999</v>
      </c>
      <c r="I60" s="122"/>
    </row>
    <row r="61" spans="1:9">
      <c r="A61" s="50" t="s">
        <v>170</v>
      </c>
      <c r="B61" s="51">
        <v>17.227</v>
      </c>
      <c r="C61" s="51">
        <v>12.709</v>
      </c>
      <c r="D61" s="51">
        <v>8.1910000000000007</v>
      </c>
      <c r="E61" s="51">
        <v>7.9210000000000003</v>
      </c>
      <c r="F61" s="52">
        <v>10</v>
      </c>
      <c r="G61" s="51">
        <v>12.3471052632</v>
      </c>
      <c r="H61" s="51">
        <v>4.5599473683999996</v>
      </c>
      <c r="I61" s="122"/>
    </row>
    <row r="62" spans="1:9">
      <c r="A62" s="50" t="s">
        <v>171</v>
      </c>
      <c r="B62" s="51">
        <v>17.919</v>
      </c>
      <c r="C62" s="51">
        <v>13.494999999999999</v>
      </c>
      <c r="D62" s="51">
        <v>9.07</v>
      </c>
      <c r="E62" s="51">
        <v>7.3869999999999996</v>
      </c>
      <c r="F62" s="52">
        <v>11</v>
      </c>
      <c r="G62" s="51">
        <v>12.7964210526</v>
      </c>
      <c r="H62" s="51">
        <v>4.1627894737000002</v>
      </c>
      <c r="I62" s="122"/>
    </row>
    <row r="63" spans="1:9">
      <c r="A63" s="50" t="s">
        <v>172</v>
      </c>
      <c r="B63" s="51">
        <v>15.095000000000001</v>
      </c>
      <c r="C63" s="51">
        <v>9.7319999999999993</v>
      </c>
      <c r="D63" s="51">
        <v>4.3689999999999998</v>
      </c>
      <c r="E63" s="51">
        <v>7.2270000000000003</v>
      </c>
      <c r="F63" s="52">
        <v>12</v>
      </c>
      <c r="G63" s="51">
        <v>12.9715263158</v>
      </c>
      <c r="H63" s="51">
        <v>3.2959473683999998</v>
      </c>
      <c r="I63" s="122"/>
    </row>
    <row r="64" spans="1:9">
      <c r="A64" s="50" t="s">
        <v>173</v>
      </c>
      <c r="B64" s="51">
        <v>12.148999999999999</v>
      </c>
      <c r="C64" s="51">
        <v>6.6189999999999998</v>
      </c>
      <c r="D64" s="51">
        <v>1.0880000000000001</v>
      </c>
      <c r="E64" s="51">
        <v>8.2880000000000003</v>
      </c>
      <c r="F64" s="52">
        <v>13</v>
      </c>
      <c r="G64" s="51">
        <v>12.680684210500001</v>
      </c>
      <c r="H64" s="51">
        <v>3.7646842105</v>
      </c>
      <c r="I64" s="122"/>
    </row>
    <row r="65" spans="1:9">
      <c r="A65" s="50" t="s">
        <v>174</v>
      </c>
      <c r="B65" s="51">
        <v>12.489000000000001</v>
      </c>
      <c r="C65" s="51">
        <v>6.4729999999999999</v>
      </c>
      <c r="D65" s="51">
        <v>0.45800000000000002</v>
      </c>
      <c r="E65" s="51">
        <v>11.29</v>
      </c>
      <c r="F65" s="52">
        <v>14</v>
      </c>
      <c r="G65" s="51">
        <v>12.9755263158</v>
      </c>
      <c r="H65" s="51">
        <v>4.4442105263</v>
      </c>
      <c r="I65" s="122"/>
    </row>
    <row r="66" spans="1:9">
      <c r="A66" s="50" t="s">
        <v>175</v>
      </c>
      <c r="B66" s="51">
        <v>12.977</v>
      </c>
      <c r="C66" s="51">
        <v>6.6639999999999997</v>
      </c>
      <c r="D66" s="51">
        <v>0.35199999999999998</v>
      </c>
      <c r="E66" s="51">
        <v>13.317</v>
      </c>
      <c r="F66" s="52">
        <v>15</v>
      </c>
      <c r="G66" s="51">
        <v>12.8134736842</v>
      </c>
      <c r="H66" s="51">
        <v>4.5737368420999998</v>
      </c>
      <c r="I66" s="122"/>
    </row>
    <row r="67" spans="1:9">
      <c r="A67" s="50" t="s">
        <v>176</v>
      </c>
      <c r="B67" s="51">
        <v>12.430999999999999</v>
      </c>
      <c r="C67" s="51">
        <v>6.7089999999999996</v>
      </c>
      <c r="D67" s="51">
        <v>0.98699999999999999</v>
      </c>
      <c r="E67" s="51">
        <v>14.122</v>
      </c>
      <c r="F67" s="52">
        <v>16</v>
      </c>
      <c r="G67" s="51">
        <v>13.1129473684</v>
      </c>
      <c r="H67" s="51">
        <v>5.2801578947000003</v>
      </c>
      <c r="I67" s="122"/>
    </row>
    <row r="68" spans="1:9">
      <c r="A68" s="50" t="s">
        <v>177</v>
      </c>
      <c r="B68" s="51">
        <v>13.316000000000001</v>
      </c>
      <c r="C68" s="51">
        <v>8.0980000000000008</v>
      </c>
      <c r="D68" s="51">
        <v>2.88</v>
      </c>
      <c r="E68" s="51">
        <v>14.95</v>
      </c>
      <c r="F68" s="52">
        <v>17</v>
      </c>
      <c r="G68" s="51">
        <v>13.5778421053</v>
      </c>
      <c r="H68" s="51">
        <v>5.0117894737000004</v>
      </c>
      <c r="I68" s="122"/>
    </row>
    <row r="69" spans="1:9">
      <c r="A69" s="50" t="s">
        <v>178</v>
      </c>
      <c r="B69" s="51">
        <v>14.194000000000001</v>
      </c>
      <c r="C69" s="51">
        <v>7.8330000000000002</v>
      </c>
      <c r="D69" s="51">
        <v>1.4730000000000001</v>
      </c>
      <c r="E69" s="51">
        <v>14.581</v>
      </c>
      <c r="F69" s="52">
        <v>18</v>
      </c>
      <c r="G69" s="51">
        <v>13.2813684211</v>
      </c>
      <c r="H69" s="51">
        <v>4.9498947368000001</v>
      </c>
      <c r="I69" s="122"/>
    </row>
    <row r="70" spans="1:9">
      <c r="A70" s="50" t="s">
        <v>179</v>
      </c>
      <c r="B70" s="51">
        <v>13.371</v>
      </c>
      <c r="C70" s="51">
        <v>7.5010000000000003</v>
      </c>
      <c r="D70" s="51">
        <v>1.6319999999999999</v>
      </c>
      <c r="E70" s="51">
        <v>9.2620000000000005</v>
      </c>
      <c r="F70" s="52">
        <v>19</v>
      </c>
      <c r="G70" s="51">
        <v>13.211052631599999</v>
      </c>
      <c r="H70" s="51">
        <v>5.1665789473999997</v>
      </c>
      <c r="I70" s="122"/>
    </row>
    <row r="71" spans="1:9">
      <c r="A71" s="50" t="s">
        <v>180</v>
      </c>
      <c r="B71" s="51">
        <v>13.49</v>
      </c>
      <c r="C71" s="51">
        <v>8.8800000000000008</v>
      </c>
      <c r="D71" s="51">
        <v>4.2709999999999999</v>
      </c>
      <c r="E71" s="51">
        <v>7.585</v>
      </c>
      <c r="F71" s="52">
        <v>20</v>
      </c>
      <c r="G71" s="51">
        <v>12.9454210526</v>
      </c>
      <c r="H71" s="51">
        <v>5.0516315789000004</v>
      </c>
      <c r="I71" s="122"/>
    </row>
    <row r="72" spans="1:9">
      <c r="A72" s="50" t="s">
        <v>181</v>
      </c>
      <c r="B72" s="51">
        <v>15.904999999999999</v>
      </c>
      <c r="C72" s="51">
        <v>11.509</v>
      </c>
      <c r="D72" s="51">
        <v>7.1130000000000004</v>
      </c>
      <c r="E72" s="51">
        <v>9.4480000000000004</v>
      </c>
      <c r="F72" s="52">
        <v>21</v>
      </c>
      <c r="G72" s="51">
        <v>13.251105263199999</v>
      </c>
      <c r="H72" s="51">
        <v>4.9031578946999996</v>
      </c>
      <c r="I72" s="122"/>
    </row>
    <row r="73" spans="1:9">
      <c r="A73" s="50" t="s">
        <v>182</v>
      </c>
      <c r="B73" s="51">
        <v>17.353999999999999</v>
      </c>
      <c r="C73" s="51">
        <v>12.949</v>
      </c>
      <c r="D73" s="51">
        <v>8.5440000000000005</v>
      </c>
      <c r="E73" s="51">
        <v>10.516</v>
      </c>
      <c r="F73" s="52">
        <v>22</v>
      </c>
      <c r="G73" s="51">
        <v>13.199894736799999</v>
      </c>
      <c r="H73" s="51">
        <v>4.9355789473999998</v>
      </c>
      <c r="I73" s="122"/>
    </row>
    <row r="74" spans="1:9">
      <c r="A74" s="50" t="s">
        <v>183</v>
      </c>
      <c r="B74" s="51">
        <v>16.635000000000002</v>
      </c>
      <c r="C74" s="51">
        <v>12.053000000000001</v>
      </c>
      <c r="D74" s="51">
        <v>7.4710000000000001</v>
      </c>
      <c r="E74" s="51">
        <v>12.502000000000001</v>
      </c>
      <c r="F74" s="52">
        <v>23</v>
      </c>
      <c r="G74" s="51">
        <v>13.9076315789</v>
      </c>
      <c r="H74" s="51">
        <v>5.2258947367999999</v>
      </c>
      <c r="I74" s="122"/>
    </row>
    <row r="75" spans="1:9">
      <c r="A75" s="50" t="s">
        <v>184</v>
      </c>
      <c r="B75" s="51">
        <v>17.300999999999998</v>
      </c>
      <c r="C75" s="51">
        <v>12.688000000000001</v>
      </c>
      <c r="D75" s="51">
        <v>8.0760000000000005</v>
      </c>
      <c r="E75" s="51">
        <v>13.214</v>
      </c>
      <c r="F75" s="52">
        <v>24</v>
      </c>
      <c r="G75" s="51">
        <v>13.886631578899999</v>
      </c>
      <c r="H75" s="51">
        <v>5.4268947367999996</v>
      </c>
      <c r="I75" s="122"/>
    </row>
    <row r="76" spans="1:9">
      <c r="A76" s="50" t="s">
        <v>185</v>
      </c>
      <c r="B76" s="51">
        <v>16.111000000000001</v>
      </c>
      <c r="C76" s="51">
        <v>12.041</v>
      </c>
      <c r="D76" s="51">
        <v>7.97</v>
      </c>
      <c r="E76" s="51">
        <v>13.233000000000001</v>
      </c>
      <c r="F76" s="52">
        <v>25</v>
      </c>
      <c r="G76" s="51">
        <v>13.2916842105</v>
      </c>
      <c r="H76" s="51">
        <v>5.0866842104999996</v>
      </c>
      <c r="I76" s="122"/>
    </row>
    <row r="77" spans="1:9">
      <c r="A77" s="50" t="s">
        <v>186</v>
      </c>
      <c r="B77" s="51">
        <v>16.675000000000001</v>
      </c>
      <c r="C77" s="51">
        <v>12.022</v>
      </c>
      <c r="D77" s="51">
        <v>7.3680000000000003</v>
      </c>
      <c r="E77" s="51">
        <v>13.159000000000001</v>
      </c>
      <c r="F77" s="52">
        <v>26</v>
      </c>
      <c r="G77" s="51">
        <v>12.702894736799999</v>
      </c>
      <c r="H77" s="51">
        <v>4.4393684211000002</v>
      </c>
      <c r="I77" s="122"/>
    </row>
    <row r="78" spans="1:9">
      <c r="A78" s="50" t="s">
        <v>187</v>
      </c>
      <c r="B78" s="51">
        <v>18.585000000000001</v>
      </c>
      <c r="C78" s="51">
        <v>14.205</v>
      </c>
      <c r="D78" s="51">
        <v>9.8249999999999993</v>
      </c>
      <c r="E78" s="51">
        <v>12.923</v>
      </c>
      <c r="F78" s="52">
        <v>27</v>
      </c>
      <c r="G78" s="51">
        <v>12.7256315789</v>
      </c>
      <c r="H78" s="51">
        <v>4.7246842105000004</v>
      </c>
      <c r="I78" s="122"/>
    </row>
    <row r="79" spans="1:9">
      <c r="A79" s="50" t="s">
        <v>188</v>
      </c>
      <c r="B79" s="51">
        <v>13.955</v>
      </c>
      <c r="C79" s="51">
        <v>10.907999999999999</v>
      </c>
      <c r="D79" s="51">
        <v>7.8620000000000001</v>
      </c>
      <c r="E79" s="51">
        <v>12.288</v>
      </c>
      <c r="F79" s="52">
        <v>28</v>
      </c>
      <c r="G79" s="51">
        <v>13.250894736799999</v>
      </c>
      <c r="H79" s="51">
        <v>4.4016842105</v>
      </c>
      <c r="I79" s="122"/>
    </row>
    <row r="80" spans="1:9">
      <c r="A80" s="50" t="s">
        <v>189</v>
      </c>
      <c r="B80" s="51">
        <v>12.923999999999999</v>
      </c>
      <c r="C80" s="51">
        <v>9.827</v>
      </c>
      <c r="D80" s="51">
        <v>6.7309999999999999</v>
      </c>
      <c r="E80" s="51">
        <v>12.667</v>
      </c>
      <c r="F80" s="52">
        <v>29</v>
      </c>
      <c r="G80" s="51">
        <v>13.6006315789</v>
      </c>
      <c r="H80" s="51">
        <v>4.9114736841999997</v>
      </c>
      <c r="I80" s="122"/>
    </row>
    <row r="81" spans="1:9">
      <c r="A81" s="50" t="s">
        <v>190</v>
      </c>
      <c r="B81" s="51">
        <v>13.662000000000001</v>
      </c>
      <c r="C81" s="51">
        <v>9.923</v>
      </c>
      <c r="D81" s="51">
        <v>6.1849999999999996</v>
      </c>
      <c r="E81" s="51">
        <v>12.082000000000001</v>
      </c>
      <c r="F81" s="52">
        <v>30</v>
      </c>
      <c r="G81" s="51">
        <v>13.9818421053</v>
      </c>
      <c r="H81" s="51">
        <v>5.2404210526000004</v>
      </c>
      <c r="I81" s="122"/>
    </row>
    <row r="82" spans="1:9">
      <c r="A82" s="50" t="s">
        <v>155</v>
      </c>
      <c r="B82" s="51">
        <v>13.872999999999999</v>
      </c>
      <c r="C82" s="51">
        <v>9.1720000000000006</v>
      </c>
      <c r="D82" s="51">
        <v>4.4720000000000004</v>
      </c>
      <c r="E82" s="51">
        <v>11.315</v>
      </c>
      <c r="F82" s="52">
        <v>31</v>
      </c>
      <c r="G82" s="51">
        <v>14.471473684199999</v>
      </c>
      <c r="H82" s="51">
        <v>5.5654736841999997</v>
      </c>
      <c r="I82" s="121"/>
    </row>
    <row r="85" spans="1:9">
      <c r="A85" s="48" t="s">
        <v>54</v>
      </c>
      <c r="B85" s="56" t="s">
        <v>63</v>
      </c>
    </row>
    <row r="86" spans="1:9" ht="15" thickBot="1">
      <c r="A86" s="57" t="s">
        <v>52</v>
      </c>
      <c r="B86" s="58"/>
    </row>
    <row r="87" spans="1:9">
      <c r="A87" s="50" t="s">
        <v>114</v>
      </c>
      <c r="B87" s="60">
        <v>20919.134684072</v>
      </c>
      <c r="C87" s="72" t="str">
        <f>MID(UPPER(TEXT(D87,"mmm")),1,1)</f>
        <v>E</v>
      </c>
      <c r="D87" s="75" t="str">
        <f t="shared" ref="D87:D109" si="1">TEXT(EDATE(D88,-1),"mmmm aaaa")</f>
        <v>enero 2023</v>
      </c>
      <c r="E87" s="76">
        <f>VLOOKUP(D87,A$87:B$122,2,FALSE)</f>
        <v>20919.134684072</v>
      </c>
    </row>
    <row r="88" spans="1:9">
      <c r="A88" s="50" t="s">
        <v>115</v>
      </c>
      <c r="B88" s="60">
        <v>19437.436802595999</v>
      </c>
      <c r="C88" s="73" t="str">
        <f t="shared" ref="C88:C111" si="2">MID(UPPER(TEXT(D88,"mmm")),1,1)</f>
        <v>F</v>
      </c>
      <c r="D88" s="77" t="str">
        <f t="shared" si="1"/>
        <v>febrero 2023</v>
      </c>
      <c r="E88" s="78">
        <f t="shared" ref="E88:E111" si="3">VLOOKUP(D88,A$87:B$122,2,FALSE)</f>
        <v>19437.436802595999</v>
      </c>
    </row>
    <row r="89" spans="1:9">
      <c r="A89" s="50" t="s">
        <v>117</v>
      </c>
      <c r="B89" s="60">
        <v>19469.540221939002</v>
      </c>
      <c r="C89" s="73" t="str">
        <f t="shared" si="2"/>
        <v>M</v>
      </c>
      <c r="D89" s="77" t="str">
        <f t="shared" si="1"/>
        <v>marzo 2023</v>
      </c>
      <c r="E89" s="78">
        <f t="shared" si="3"/>
        <v>19469.540221939002</v>
      </c>
    </row>
    <row r="90" spans="1:9">
      <c r="A90" s="50" t="s">
        <v>118</v>
      </c>
      <c r="B90" s="60">
        <v>17196.552882231001</v>
      </c>
      <c r="C90" s="73" t="str">
        <f t="shared" si="2"/>
        <v>A</v>
      </c>
      <c r="D90" s="77" t="str">
        <f t="shared" si="1"/>
        <v>abril 2023</v>
      </c>
      <c r="E90" s="78">
        <f t="shared" si="3"/>
        <v>17196.552882231001</v>
      </c>
    </row>
    <row r="91" spans="1:9">
      <c r="A91" s="50" t="s">
        <v>119</v>
      </c>
      <c r="B91" s="60">
        <v>18038.571301863001</v>
      </c>
      <c r="C91" s="73" t="str">
        <f t="shared" si="2"/>
        <v>M</v>
      </c>
      <c r="D91" s="77" t="str">
        <f t="shared" si="1"/>
        <v>mayo 2023</v>
      </c>
      <c r="E91" s="78">
        <f t="shared" si="3"/>
        <v>18038.571301863001</v>
      </c>
    </row>
    <row r="92" spans="1:9">
      <c r="A92" s="50" t="s">
        <v>120</v>
      </c>
      <c r="B92" s="60">
        <v>18668.213677952001</v>
      </c>
      <c r="C92" s="73" t="str">
        <f t="shared" si="2"/>
        <v>J</v>
      </c>
      <c r="D92" s="77" t="str">
        <f t="shared" si="1"/>
        <v>junio 2023</v>
      </c>
      <c r="E92" s="78">
        <f t="shared" si="3"/>
        <v>18668.213677952001</v>
      </c>
    </row>
    <row r="93" spans="1:9">
      <c r="A93" s="50" t="s">
        <v>121</v>
      </c>
      <c r="B93" s="60">
        <v>21247.824870134002</v>
      </c>
      <c r="C93" s="73" t="str">
        <f t="shared" si="2"/>
        <v>J</v>
      </c>
      <c r="D93" s="77" t="str">
        <f t="shared" si="1"/>
        <v>julio 2023</v>
      </c>
      <c r="E93" s="78">
        <f t="shared" si="3"/>
        <v>21247.824870134002</v>
      </c>
    </row>
    <row r="94" spans="1:9">
      <c r="A94" s="50" t="s">
        <v>123</v>
      </c>
      <c r="B94" s="60">
        <v>20271.704266336001</v>
      </c>
      <c r="C94" s="73" t="str">
        <f t="shared" si="2"/>
        <v>A</v>
      </c>
      <c r="D94" s="77" t="str">
        <f t="shared" si="1"/>
        <v>agosto 2023</v>
      </c>
      <c r="E94" s="78">
        <f t="shared" si="3"/>
        <v>20271.704266336001</v>
      </c>
    </row>
    <row r="95" spans="1:9">
      <c r="A95" s="50" t="s">
        <v>124</v>
      </c>
      <c r="B95" s="60">
        <v>18408.553120976001</v>
      </c>
      <c r="C95" s="73" t="str">
        <f t="shared" si="2"/>
        <v>S</v>
      </c>
      <c r="D95" s="77" t="str">
        <f t="shared" si="1"/>
        <v>septiembre 2023</v>
      </c>
      <c r="E95" s="78">
        <f t="shared" si="3"/>
        <v>18408.553120976001</v>
      </c>
    </row>
    <row r="96" spans="1:9">
      <c r="A96" s="50" t="s">
        <v>125</v>
      </c>
      <c r="B96" s="60">
        <v>18646.680871512999</v>
      </c>
      <c r="C96" s="73" t="str">
        <f t="shared" si="2"/>
        <v>O</v>
      </c>
      <c r="D96" s="77" t="str">
        <f t="shared" si="1"/>
        <v>octubre 2023</v>
      </c>
      <c r="E96" s="78">
        <f t="shared" si="3"/>
        <v>18646.680871512999</v>
      </c>
    </row>
    <row r="97" spans="1:5">
      <c r="A97" s="50" t="s">
        <v>126</v>
      </c>
      <c r="B97" s="60">
        <v>18966.231240862999</v>
      </c>
      <c r="C97" s="73" t="str">
        <f t="shared" si="2"/>
        <v>N</v>
      </c>
      <c r="D97" s="77" t="str">
        <f t="shared" si="1"/>
        <v>noviembre 2023</v>
      </c>
      <c r="E97" s="78">
        <f t="shared" si="3"/>
        <v>18966.231240862999</v>
      </c>
    </row>
    <row r="98" spans="1:5">
      <c r="A98" s="50" t="s">
        <v>127</v>
      </c>
      <c r="B98" s="60">
        <v>20106.563494161001</v>
      </c>
      <c r="C98" s="73" t="str">
        <f t="shared" si="2"/>
        <v>D</v>
      </c>
      <c r="D98" s="77" t="str">
        <f t="shared" si="1"/>
        <v>diciembre 2023</v>
      </c>
      <c r="E98" s="78">
        <f t="shared" si="3"/>
        <v>20106.563494161001</v>
      </c>
    </row>
    <row r="99" spans="1:5">
      <c r="A99" s="50" t="s">
        <v>128</v>
      </c>
      <c r="B99" s="60">
        <v>21122.754694842999</v>
      </c>
      <c r="C99" s="73" t="str">
        <f t="shared" si="2"/>
        <v>E</v>
      </c>
      <c r="D99" s="77" t="str">
        <f t="shared" si="1"/>
        <v>enero 2024</v>
      </c>
      <c r="E99" s="78">
        <f t="shared" si="3"/>
        <v>21122.754694842999</v>
      </c>
    </row>
    <row r="100" spans="1:5">
      <c r="A100" s="50" t="s">
        <v>130</v>
      </c>
      <c r="B100" s="60">
        <v>19197.835311872001</v>
      </c>
      <c r="C100" s="73" t="str">
        <f t="shared" si="2"/>
        <v>F</v>
      </c>
      <c r="D100" s="77" t="str">
        <f t="shared" si="1"/>
        <v>febrero 2024</v>
      </c>
      <c r="E100" s="78">
        <f t="shared" si="3"/>
        <v>19197.835311872001</v>
      </c>
    </row>
    <row r="101" spans="1:5">
      <c r="A101" s="50" t="s">
        <v>133</v>
      </c>
      <c r="B101" s="60">
        <v>19520.230855350001</v>
      </c>
      <c r="C101" s="73" t="str">
        <f t="shared" si="2"/>
        <v>M</v>
      </c>
      <c r="D101" s="77" t="str">
        <f t="shared" si="1"/>
        <v>marzo 2024</v>
      </c>
      <c r="E101" s="78">
        <f t="shared" si="3"/>
        <v>19520.230855350001</v>
      </c>
    </row>
    <row r="102" spans="1:5">
      <c r="A102" s="50" t="s">
        <v>135</v>
      </c>
      <c r="B102" s="60">
        <v>18116.729217657001</v>
      </c>
      <c r="C102" s="73" t="str">
        <f t="shared" si="2"/>
        <v>A</v>
      </c>
      <c r="D102" s="77" t="str">
        <f t="shared" si="1"/>
        <v>abril 2024</v>
      </c>
      <c r="E102" s="78">
        <f t="shared" si="3"/>
        <v>18116.729217657001</v>
      </c>
    </row>
    <row r="103" spans="1:5">
      <c r="A103" s="50" t="s">
        <v>137</v>
      </c>
      <c r="B103" s="60">
        <v>18297.546204350001</v>
      </c>
      <c r="C103" s="73" t="str">
        <f t="shared" si="2"/>
        <v>M</v>
      </c>
      <c r="D103" s="77" t="str">
        <f t="shared" si="1"/>
        <v>mayo 2024</v>
      </c>
      <c r="E103" s="78">
        <f t="shared" si="3"/>
        <v>18297.546204350001</v>
      </c>
    </row>
    <row r="104" spans="1:5">
      <c r="A104" s="50" t="s">
        <v>139</v>
      </c>
      <c r="B104" s="60">
        <v>18365.820398849999</v>
      </c>
      <c r="C104" s="73" t="str">
        <f t="shared" si="2"/>
        <v>J</v>
      </c>
      <c r="D104" s="77" t="str">
        <f t="shared" si="1"/>
        <v>junio 2024</v>
      </c>
      <c r="E104" s="78">
        <f t="shared" si="3"/>
        <v>18365.820398849999</v>
      </c>
    </row>
    <row r="105" spans="1:5">
      <c r="A105" s="50" t="s">
        <v>141</v>
      </c>
      <c r="B105" s="60">
        <v>21268.882232344</v>
      </c>
      <c r="C105" s="73" t="str">
        <f t="shared" si="2"/>
        <v>J</v>
      </c>
      <c r="D105" s="77" t="str">
        <f t="shared" si="1"/>
        <v>julio 2024</v>
      </c>
      <c r="E105" s="78">
        <f t="shared" si="3"/>
        <v>21268.882232344</v>
      </c>
    </row>
    <row r="106" spans="1:5">
      <c r="A106" s="50" t="s">
        <v>143</v>
      </c>
      <c r="B106" s="60">
        <v>20863.131132155999</v>
      </c>
      <c r="C106" s="73" t="str">
        <f t="shared" si="2"/>
        <v>A</v>
      </c>
      <c r="D106" s="77" t="str">
        <f t="shared" si="1"/>
        <v>agosto 2024</v>
      </c>
      <c r="E106" s="78">
        <f t="shared" si="3"/>
        <v>20863.131132155999</v>
      </c>
    </row>
    <row r="107" spans="1:5">
      <c r="A107" s="50" t="s">
        <v>146</v>
      </c>
      <c r="B107" s="60">
        <v>18572.832025872001</v>
      </c>
      <c r="C107" s="73" t="str">
        <f t="shared" si="2"/>
        <v>S</v>
      </c>
      <c r="D107" s="77" t="str">
        <f t="shared" si="1"/>
        <v>septiembre 2024</v>
      </c>
      <c r="E107" s="78">
        <f t="shared" si="3"/>
        <v>18572.832025872001</v>
      </c>
    </row>
    <row r="108" spans="1:5">
      <c r="A108" s="50" t="s">
        <v>148</v>
      </c>
      <c r="B108" s="60">
        <v>19008.407437254002</v>
      </c>
      <c r="C108" s="73" t="str">
        <f t="shared" si="2"/>
        <v>O</v>
      </c>
      <c r="D108" s="77" t="str">
        <f t="shared" si="1"/>
        <v>octubre 2024</v>
      </c>
      <c r="E108" s="78">
        <f t="shared" si="3"/>
        <v>19008.407437254002</v>
      </c>
    </row>
    <row r="109" spans="1:5">
      <c r="A109" s="50" t="s">
        <v>150</v>
      </c>
      <c r="B109" s="60">
        <v>18721.709412712</v>
      </c>
      <c r="C109" s="73" t="str">
        <f t="shared" si="2"/>
        <v>N</v>
      </c>
      <c r="D109" s="77" t="str">
        <f t="shared" si="1"/>
        <v>noviembre 2024</v>
      </c>
      <c r="E109" s="78">
        <f t="shared" si="3"/>
        <v>18721.709412712</v>
      </c>
    </row>
    <row r="110" spans="1:5">
      <c r="A110" s="50" t="s">
        <v>152</v>
      </c>
      <c r="B110" s="60">
        <v>20406.411002895999</v>
      </c>
      <c r="C110" s="73" t="str">
        <f t="shared" si="2"/>
        <v>D</v>
      </c>
      <c r="D110" s="77" t="str">
        <f>TEXT(EDATE(D111,-1),"mmmm aaaa")</f>
        <v>diciembre 2024</v>
      </c>
      <c r="E110" s="78">
        <f t="shared" si="3"/>
        <v>20406.411002895999</v>
      </c>
    </row>
    <row r="111" spans="1:5" ht="15" thickBot="1">
      <c r="A111" s="50" t="s">
        <v>154</v>
      </c>
      <c r="B111" s="60">
        <v>21656.018764224002</v>
      </c>
      <c r="C111" s="74" t="str">
        <f t="shared" si="2"/>
        <v>E</v>
      </c>
      <c r="D111" s="79" t="str">
        <f>A2</f>
        <v>Enero 2025</v>
      </c>
      <c r="E111" s="80">
        <f t="shared" si="3"/>
        <v>21656.018764224002</v>
      </c>
    </row>
    <row r="112" spans="1:5">
      <c r="A112" s="50" t="s">
        <v>193</v>
      </c>
      <c r="B112" s="60">
        <v>7552.8001999999997</v>
      </c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6" t="s">
        <v>9</v>
      </c>
      <c r="C127" s="48" t="s">
        <v>54</v>
      </c>
      <c r="D127" s="127" t="s">
        <v>8</v>
      </c>
    </row>
    <row r="128" spans="1:4">
      <c r="A128" s="57" t="s">
        <v>60</v>
      </c>
      <c r="B128" s="58"/>
      <c r="C128" s="48" t="s">
        <v>60</v>
      </c>
      <c r="D128" s="49"/>
    </row>
    <row r="129" spans="1:5">
      <c r="A129" s="50" t="s">
        <v>161</v>
      </c>
      <c r="B129" s="59">
        <v>28796.724999999999</v>
      </c>
      <c r="C129" s="52">
        <v>1</v>
      </c>
      <c r="D129" s="59">
        <v>547.74579076800001</v>
      </c>
      <c r="E129" s="83">
        <f>MAX(D129:D159)</f>
        <v>792.77572340799998</v>
      </c>
    </row>
    <row r="130" spans="1:5">
      <c r="A130" s="50" t="s">
        <v>162</v>
      </c>
      <c r="B130" s="59">
        <v>34710.343999999997</v>
      </c>
      <c r="C130" s="52">
        <v>2</v>
      </c>
      <c r="D130" s="59">
        <v>672.268815808</v>
      </c>
    </row>
    <row r="131" spans="1:5">
      <c r="A131" s="50" t="s">
        <v>163</v>
      </c>
      <c r="B131" s="59">
        <v>34182.887503999998</v>
      </c>
      <c r="C131" s="52">
        <v>3</v>
      </c>
      <c r="D131" s="59">
        <v>700.71375855999997</v>
      </c>
    </row>
    <row r="132" spans="1:5">
      <c r="A132" s="50" t="s">
        <v>164</v>
      </c>
      <c r="B132" s="59">
        <v>30876.226999999999</v>
      </c>
      <c r="C132" s="52">
        <v>4</v>
      </c>
      <c r="D132" s="59">
        <v>632.62050355199995</v>
      </c>
    </row>
    <row r="133" spans="1:5">
      <c r="A133" s="50" t="s">
        <v>165</v>
      </c>
      <c r="B133" s="59">
        <v>29225.633839999999</v>
      </c>
      <c r="C133" s="52">
        <v>5</v>
      </c>
      <c r="D133" s="59">
        <v>598.68826402399998</v>
      </c>
    </row>
    <row r="134" spans="1:5">
      <c r="A134" s="50" t="s">
        <v>166</v>
      </c>
      <c r="B134" s="59">
        <v>29516.4552</v>
      </c>
      <c r="C134" s="52">
        <v>6</v>
      </c>
      <c r="D134" s="59">
        <v>574.92107875199997</v>
      </c>
    </row>
    <row r="135" spans="1:5">
      <c r="A135" s="50" t="s">
        <v>167</v>
      </c>
      <c r="B135" s="59">
        <v>37635.440999999999</v>
      </c>
      <c r="C135" s="52">
        <v>7</v>
      </c>
      <c r="D135" s="59">
        <v>719.89023985599999</v>
      </c>
    </row>
    <row r="136" spans="1:5">
      <c r="A136" s="50" t="s">
        <v>168</v>
      </c>
      <c r="B136" s="59">
        <v>37351.902000000002</v>
      </c>
      <c r="C136" s="52">
        <v>8</v>
      </c>
      <c r="D136" s="59">
        <v>743.86802534399999</v>
      </c>
    </row>
    <row r="137" spans="1:5">
      <c r="A137" s="50" t="s">
        <v>169</v>
      </c>
      <c r="B137" s="59">
        <v>36203.875999999997</v>
      </c>
      <c r="C137" s="52">
        <v>9</v>
      </c>
      <c r="D137" s="59">
        <v>725.66651119200003</v>
      </c>
    </row>
    <row r="138" spans="1:5">
      <c r="A138" s="50" t="s">
        <v>170</v>
      </c>
      <c r="B138" s="59">
        <v>34653.993000000002</v>
      </c>
      <c r="C138" s="52">
        <v>10</v>
      </c>
      <c r="D138" s="59">
        <v>717.14547102400002</v>
      </c>
    </row>
    <row r="139" spans="1:5">
      <c r="A139" s="50" t="s">
        <v>171</v>
      </c>
      <c r="B139" s="59">
        <v>30020.522000000001</v>
      </c>
      <c r="C139" s="52">
        <v>11</v>
      </c>
      <c r="D139" s="59">
        <v>630.70231332799995</v>
      </c>
    </row>
    <row r="140" spans="1:5">
      <c r="A140" s="50" t="s">
        <v>172</v>
      </c>
      <c r="B140" s="59">
        <v>30847.708999999999</v>
      </c>
      <c r="C140" s="52">
        <v>12</v>
      </c>
      <c r="D140" s="59">
        <v>589.70361019200004</v>
      </c>
    </row>
    <row r="141" spans="1:5">
      <c r="A141" s="50" t="s">
        <v>173</v>
      </c>
      <c r="B141" s="59">
        <v>38117.061000000002</v>
      </c>
      <c r="C141" s="52">
        <v>13</v>
      </c>
      <c r="D141" s="59">
        <v>728.18858558399995</v>
      </c>
    </row>
    <row r="142" spans="1:5">
      <c r="A142" s="50" t="s">
        <v>174</v>
      </c>
      <c r="B142" s="59">
        <v>38983.180999999997</v>
      </c>
      <c r="C142" s="52">
        <v>14</v>
      </c>
      <c r="D142" s="59">
        <v>767.54802873599999</v>
      </c>
    </row>
    <row r="143" spans="1:5">
      <c r="A143" s="50" t="s">
        <v>175</v>
      </c>
      <c r="B143" s="59">
        <v>39777.815999999999</v>
      </c>
      <c r="C143" s="52">
        <v>15</v>
      </c>
      <c r="D143" s="59">
        <v>781.24140952000005</v>
      </c>
    </row>
    <row r="144" spans="1:5">
      <c r="A144" s="50" t="s">
        <v>176</v>
      </c>
      <c r="B144" s="59">
        <v>39924.720000000001</v>
      </c>
      <c r="C144" s="52">
        <v>16</v>
      </c>
      <c r="D144" s="59">
        <v>792.77572340799998</v>
      </c>
    </row>
    <row r="145" spans="1:5">
      <c r="A145" s="50" t="s">
        <v>177</v>
      </c>
      <c r="B145" s="59">
        <v>37681.769999999997</v>
      </c>
      <c r="C145" s="52">
        <v>17</v>
      </c>
      <c r="D145" s="59">
        <v>778.62750762400003</v>
      </c>
    </row>
    <row r="146" spans="1:5">
      <c r="A146" s="50" t="s">
        <v>178</v>
      </c>
      <c r="B146" s="59">
        <v>33024.156000000003</v>
      </c>
      <c r="C146" s="52">
        <v>18</v>
      </c>
      <c r="D146" s="59">
        <v>679.36190650399999</v>
      </c>
    </row>
    <row r="147" spans="1:5">
      <c r="A147" s="50" t="s">
        <v>179</v>
      </c>
      <c r="B147" s="59">
        <v>33772.373</v>
      </c>
      <c r="C147" s="52">
        <v>19</v>
      </c>
      <c r="D147" s="59">
        <v>645.89857046400004</v>
      </c>
    </row>
    <row r="148" spans="1:5">
      <c r="A148" s="50" t="s">
        <v>180</v>
      </c>
      <c r="B148" s="59">
        <v>38797.826000000001</v>
      </c>
      <c r="C148" s="52">
        <v>20</v>
      </c>
      <c r="D148" s="59">
        <v>771.969493048</v>
      </c>
    </row>
    <row r="149" spans="1:5">
      <c r="A149" s="50" t="s">
        <v>181</v>
      </c>
      <c r="B149" s="59">
        <v>37995.694000000003</v>
      </c>
      <c r="C149" s="52">
        <v>21</v>
      </c>
      <c r="D149" s="59">
        <v>773.01573709599995</v>
      </c>
    </row>
    <row r="150" spans="1:5">
      <c r="A150" s="50" t="s">
        <v>182</v>
      </c>
      <c r="B150" s="59">
        <v>36871.095000000001</v>
      </c>
      <c r="C150" s="52">
        <v>22</v>
      </c>
      <c r="D150" s="59">
        <v>743.28622380000002</v>
      </c>
    </row>
    <row r="151" spans="1:5">
      <c r="A151" s="50" t="s">
        <v>183</v>
      </c>
      <c r="B151" s="59">
        <v>35946.430344</v>
      </c>
      <c r="C151" s="52">
        <v>23</v>
      </c>
      <c r="D151" s="59">
        <v>721.155440408</v>
      </c>
    </row>
    <row r="152" spans="1:5">
      <c r="A152" s="50" t="s">
        <v>184</v>
      </c>
      <c r="B152" s="59">
        <v>34649.287023999997</v>
      </c>
      <c r="C152" s="52">
        <v>24</v>
      </c>
      <c r="D152" s="59">
        <v>712.35810500000002</v>
      </c>
    </row>
    <row r="153" spans="1:5">
      <c r="A153" s="50" t="s">
        <v>185</v>
      </c>
      <c r="B153" s="59">
        <v>30610.891</v>
      </c>
      <c r="C153" s="52">
        <v>25</v>
      </c>
      <c r="D153" s="59">
        <v>638.18235919999995</v>
      </c>
    </row>
    <row r="154" spans="1:5">
      <c r="A154" s="50" t="s">
        <v>186</v>
      </c>
      <c r="B154" s="59">
        <v>31032.008999999998</v>
      </c>
      <c r="C154" s="52">
        <v>26</v>
      </c>
      <c r="D154" s="59">
        <v>602.29957067199996</v>
      </c>
    </row>
    <row r="155" spans="1:5">
      <c r="A155" s="50" t="s">
        <v>187</v>
      </c>
      <c r="B155" s="59">
        <v>35662.424751999999</v>
      </c>
      <c r="C155" s="52">
        <v>27</v>
      </c>
      <c r="D155" s="59">
        <v>704.122198744</v>
      </c>
    </row>
    <row r="156" spans="1:5">
      <c r="A156" s="50" t="s">
        <v>188</v>
      </c>
      <c r="B156" s="59">
        <v>36948.957999999999</v>
      </c>
      <c r="C156" s="52">
        <v>28</v>
      </c>
      <c r="D156" s="59">
        <v>734.40756332800004</v>
      </c>
    </row>
    <row r="157" spans="1:5">
      <c r="A157" s="50" t="s">
        <v>189</v>
      </c>
      <c r="B157" s="59">
        <v>37324.248</v>
      </c>
      <c r="C157" s="52">
        <v>29</v>
      </c>
      <c r="D157" s="59">
        <v>755.75707899199995</v>
      </c>
      <c r="E157"/>
    </row>
    <row r="158" spans="1:5">
      <c r="A158" s="50" t="s">
        <v>190</v>
      </c>
      <c r="B158" s="59">
        <v>37055.232000000004</v>
      </c>
      <c r="C158" s="52">
        <v>30</v>
      </c>
      <c r="D158" s="59">
        <v>741.44889105599998</v>
      </c>
      <c r="E158"/>
    </row>
    <row r="159" spans="1:5">
      <c r="A159" s="50" t="s">
        <v>155</v>
      </c>
      <c r="B159" s="59">
        <v>35512.942000000003</v>
      </c>
      <c r="C159" s="52">
        <v>31</v>
      </c>
      <c r="D159" s="59">
        <v>729.66802564</v>
      </c>
      <c r="E159"/>
    </row>
    <row r="160" spans="1:5">
      <c r="A160"/>
      <c r="C160"/>
      <c r="D160" s="84">
        <v>776</v>
      </c>
      <c r="E160" s="114">
        <f>(MAX(D129:D159)/D160-1)*100</f>
        <v>2.1618200268041177</v>
      </c>
    </row>
    <row r="161" spans="1:5">
      <c r="A161"/>
      <c r="B161"/>
      <c r="C161"/>
      <c r="D161"/>
      <c r="E161" s="85"/>
    </row>
    <row r="162" spans="1:5">
      <c r="E162" s="83"/>
    </row>
    <row r="163" spans="1:5">
      <c r="A163" s="48" t="s">
        <v>66</v>
      </c>
      <c r="B163" s="135" t="s">
        <v>13</v>
      </c>
      <c r="C163" s="136"/>
      <c r="D163"/>
      <c r="E163" s="85"/>
    </row>
    <row r="164" spans="1:5">
      <c r="A164" s="48" t="s">
        <v>54</v>
      </c>
      <c r="B164" s="127" t="s">
        <v>64</v>
      </c>
      <c r="C164" s="127" t="s">
        <v>65</v>
      </c>
      <c r="D164"/>
      <c r="E164" s="85"/>
    </row>
    <row r="165" spans="1:5">
      <c r="A165" s="48" t="s">
        <v>52</v>
      </c>
      <c r="B165" s="49"/>
      <c r="C165" s="49"/>
      <c r="D165"/>
      <c r="E165" s="85"/>
    </row>
    <row r="166" spans="1:5">
      <c r="A166" s="50" t="s">
        <v>154</v>
      </c>
      <c r="B166" s="60">
        <v>40070</v>
      </c>
      <c r="C166" s="116" t="s">
        <v>197</v>
      </c>
      <c r="D166" s="84">
        <v>38272</v>
      </c>
      <c r="E166" s="114">
        <f>(B166/D166-1)*100</f>
        <v>4.6979515050167286</v>
      </c>
    </row>
    <row r="167" spans="1:5">
      <c r="A167"/>
      <c r="B167"/>
      <c r="C167"/>
    </row>
    <row r="169" spans="1:5">
      <c r="A169" s="48" t="s">
        <v>66</v>
      </c>
      <c r="B169" s="135" t="s">
        <v>13</v>
      </c>
      <c r="C169" s="139"/>
      <c r="D169" s="135" t="s">
        <v>14</v>
      </c>
      <c r="E169" s="136"/>
    </row>
    <row r="170" spans="1:5">
      <c r="A170" s="48" t="s">
        <v>54</v>
      </c>
      <c r="B170" s="127" t="s">
        <v>64</v>
      </c>
      <c r="C170" s="127" t="s">
        <v>65</v>
      </c>
      <c r="D170" s="127" t="s">
        <v>64</v>
      </c>
      <c r="E170" s="127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2">
        <v>2023</v>
      </c>
      <c r="B172" s="60">
        <v>39101</v>
      </c>
      <c r="C172" s="116" t="s">
        <v>116</v>
      </c>
      <c r="D172" s="60">
        <v>37278</v>
      </c>
      <c r="E172" s="116" t="s">
        <v>122</v>
      </c>
    </row>
    <row r="173" spans="1:5">
      <c r="A173" s="52">
        <v>2024</v>
      </c>
      <c r="B173" s="60">
        <v>38272</v>
      </c>
      <c r="C173" s="116" t="s">
        <v>131</v>
      </c>
      <c r="D173" s="60">
        <v>36184</v>
      </c>
      <c r="E173" s="116" t="s">
        <v>144</v>
      </c>
    </row>
    <row r="174" spans="1:5">
      <c r="A174" s="52">
        <v>2025</v>
      </c>
      <c r="B174" s="60">
        <v>40070</v>
      </c>
      <c r="C174" s="116" t="s">
        <v>197</v>
      </c>
      <c r="D174" s="60"/>
      <c r="E174" s="129"/>
    </row>
    <row r="176" spans="1:5">
      <c r="A176"/>
      <c r="B176"/>
      <c r="C176"/>
      <c r="D176"/>
      <c r="E176"/>
    </row>
    <row r="177" spans="1:6">
      <c r="A177" s="48" t="s">
        <v>66</v>
      </c>
      <c r="B177" s="135" t="s">
        <v>13</v>
      </c>
      <c r="C177" s="139"/>
      <c r="D177" s="135" t="s">
        <v>14</v>
      </c>
      <c r="E177" s="136"/>
    </row>
    <row r="178" spans="1:6">
      <c r="A178" s="48" t="s">
        <v>54</v>
      </c>
      <c r="B178" s="127" t="s">
        <v>64</v>
      </c>
      <c r="C178" s="127" t="s">
        <v>65</v>
      </c>
      <c r="D178" s="127" t="s">
        <v>64</v>
      </c>
      <c r="E178" s="127" t="s">
        <v>65</v>
      </c>
    </row>
    <row r="179" spans="1:6">
      <c r="A179"/>
      <c r="B179" s="60">
        <v>45450</v>
      </c>
      <c r="C179" s="116" t="s">
        <v>68</v>
      </c>
      <c r="D179" s="60">
        <v>41318</v>
      </c>
      <c r="E179" s="116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71" t="s">
        <v>14</v>
      </c>
      <c r="C182" s="71" t="s">
        <v>13</v>
      </c>
      <c r="D182" s="71" t="s">
        <v>12</v>
      </c>
      <c r="E182" s="71" t="s">
        <v>11</v>
      </c>
    </row>
    <row r="183" spans="1:6">
      <c r="A183" s="64" t="s">
        <v>70</v>
      </c>
      <c r="B183" s="65">
        <f>D179</f>
        <v>41318</v>
      </c>
      <c r="C183" s="65">
        <f>B179</f>
        <v>45450</v>
      </c>
      <c r="D183" s="66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6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4"/>
      <c r="B184" s="65"/>
      <c r="C184" s="65"/>
      <c r="D184" s="66"/>
      <c r="E184" s="66"/>
    </row>
    <row r="185" spans="1:6">
      <c r="A185" s="67">
        <f>A173</f>
        <v>2024</v>
      </c>
      <c r="B185" s="65">
        <f>D173</f>
        <v>36184</v>
      </c>
      <c r="C185" s="65">
        <f>B173</f>
        <v>38272</v>
      </c>
      <c r="D185" s="66" t="str">
        <f>MID(Dat_01!E173,1,2)+0&amp;" "&amp;TEXT(DATE(MID(Dat_01!E173,7,4),MID(Dat_01!E173,4,2),MID(Dat_01!E173,1,2)),"mmmm")&amp;" ("&amp;MID(Dat_01!E173,12,16)&amp;" h)"</f>
        <v>30 julio (14:41 h)</v>
      </c>
      <c r="E185" s="66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7">
        <f>A174</f>
        <v>2025</v>
      </c>
      <c r="B186" s="65"/>
      <c r="C186" s="65">
        <f>B174</f>
        <v>40070</v>
      </c>
      <c r="D186" s="66"/>
      <c r="E186" s="66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8" t="str">
        <f>LOWER(MID(A166,1,3))&amp;"-"&amp;MID(A174,3,2)</f>
        <v>ene-25</v>
      </c>
      <c r="B187" s="69" t="str">
        <f>IF(B163="Invierno","",B166)</f>
        <v/>
      </c>
      <c r="C187" s="69">
        <f>IF(B163="Invierno",B166,"")</f>
        <v>40070</v>
      </c>
      <c r="D187" s="70" t="str">
        <f>IF(B187="","",MID(Dat_01!C166,1,2)+0&amp;" "&amp;TEXT(DATE(MID(Dat_01!C166,7,4),MID(Dat_01!C166,4,2),MID(Dat_01!C166,1,2)),"mmmm")&amp;" ("&amp;MID(Dat_01!C166,12,16)&amp;" h)")</f>
        <v/>
      </c>
      <c r="E187" s="70" t="str">
        <f>IF(C187="","",MID(Dat_01!C166,1,2)+0&amp;" "&amp;TEXT(DATE(MID(Dat_01!C166,7,4),MID(Dat_01!C166,4,2),MID(Dat_01!C166,1,2)),"mmmm")&amp;" ("&amp;MID(Dat_01!C166,12,16)&amp;" h)")</f>
        <v>15 enero (20:57 h)</v>
      </c>
    </row>
    <row r="188" spans="1:6" ht="15">
      <c r="D188" s="120"/>
      <c r="E188" s="120" t="str">
        <f>CONCATENATE(MID(E187,1,FIND(" ",E187)+3)," ",MID(E187,FIND("(",E187)+1,7))</f>
        <v>15 ene 20:57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2025-02-14T09:27:41Z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