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DIC\INF_ELABORADA\"/>
    </mc:Choice>
  </mc:AlternateContent>
  <xr:revisionPtr revIDLastSave="0" documentId="13_ncr:1_{EDC7CE25-DC09-4B68-8D59-FCC803D46EB2}" xr6:coauthVersionLast="47" xr6:coauthVersionMax="47" xr10:uidLastSave="{00000000-0000-0000-0000-000000000000}"/>
  <bookViews>
    <workbookView xWindow="2595" yWindow="2595" windowWidth="21735" windowHeight="12075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37" i="16"/>
  <c r="C37" i="16"/>
  <c r="D37" i="16"/>
  <c r="E37" i="16"/>
  <c r="F37" i="16"/>
  <c r="G37" i="16"/>
  <c r="H37" i="16"/>
  <c r="D186" i="10" l="1"/>
  <c r="B186" i="10"/>
  <c r="B185" i="10"/>
  <c r="E186" i="10"/>
  <c r="D185" i="10"/>
  <c r="B36" i="16"/>
  <c r="C36" i="16"/>
  <c r="D36" i="16"/>
  <c r="E36" i="16"/>
  <c r="F36" i="16"/>
  <c r="G36" i="16"/>
  <c r="H36" i="16"/>
  <c r="C187" i="10"/>
  <c r="E187" i="10" s="1"/>
  <c r="E188" i="10" s="1"/>
  <c r="B35" i="16"/>
  <c r="C35" i="16"/>
  <c r="D35" i="16"/>
  <c r="E35" i="16"/>
  <c r="F35" i="16"/>
  <c r="G35" i="16"/>
  <c r="H35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7" i="10" l="1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<sst xmlns="http://schemas.openxmlformats.org/spreadsheetml/2006/main" count="346" uniqueCount="214">
  <si>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</si>
  <si>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</si>
  <si>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</si>
  <si>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</si>
  <si>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</si>
  <si>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</si>
  <si>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</si>
  <si>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</si>
  <si>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</si>
  <si>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</si>
  <si>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</si>
  <si>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</si>
  <si>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</si>
  <si>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</si>
  <si>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</si>
  <si>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</si>
  <si>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</si>
  <si>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</si>
  <si>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</si>
  <si>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</si>
  <si>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</si>
  <si>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</si>
  <si>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</si>
  <si>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</si>
  <si>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</si>
  <si>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</si>
  <si>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</si>
  <si>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</si>
  <si>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</si>
  <si>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</si>
  <si>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</si>
  <si>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</si>
  <si>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</si>
  <si>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</si>
  <si>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</si>
  <si>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</si>
  <si>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</si>
  <si>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</si>
  <si>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</si>
  <si>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</si>
  <si>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</si>
  <si>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</si>
  <si>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</si>
  <si>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</si>
  <si>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</si>
  <si>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</si>
  <si>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</si>
  <si>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</si>
  <si>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</si>
  <si>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</si>
  <si>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</si>
  <si>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</si>
  <si>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</si>
  <si>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</si>
  <si>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</si>
  <si>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</si>
  <si>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</si>
  <si>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</si>
  <si>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</si>
  <si>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</si>
  <si>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</si>
  <si>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</si>
  <si>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</si>
  <si>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</si>
  <si>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</si>
  <si>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</si>
  <si>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</si>
  <si>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</si>
  <si>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</si>
  <si>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</si>
  <si>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</si>
  <si>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</si>
  <si>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</si>
  <si>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</si>
  <si>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</si>
  <si>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</si>
  <si>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</si>
  <si>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</si>
  <si>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</si>
  <si>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</si>
  <si>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</si>
  <si>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</si>
  <si>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</si>
  <si>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</si>
  <si>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</si>
  <si>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</si>
  <si>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</si>
  <si>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</si>
  <si>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</si>
  <si>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</si>
  <si>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</si>
  <si>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</si>
  <si>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</si>
  <si>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</si>
  <si>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</si>
  <si>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</si>
  <si>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</si>
  <si>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</si>
  <si>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</si>
  <si>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</si>
  <si>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</si>
  <si>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</si>
  <si>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</si>
  <si>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</si>
  <si>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</si>
  <si>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</si>
  <si>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</si>
  <si>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</si>
  <si>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</si>
  <si>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</si>
  <si>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</si>
  <si>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</si>
  <si>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</si>
  <si>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</si>
  <si>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</si>
  <si>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</si>
  <si>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</si>
  <si>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</si>
  <si>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</si>
  <si>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</si>
  <si>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</si>
  <si>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</si>
  <si>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</si>
  <si>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</si>
  <si>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</si>
  <si>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</si>
  <si>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</si>
  <si>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Diciembre 2022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</si>
  <si>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</si>
  <si>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</si>
  <si>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</si>
  <si>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</si>
  <si>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</si>
  <si>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</si>
  <si>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</si>
  <si>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</si>
  <si>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</si>
  <si>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</si>
  <si>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Septiembre 2023</t>
  </si>
  <si>
    <t>Octubre 2023</t>
  </si>
  <si>
    <t>Noviembre 2023</t>
  </si>
  <si>
    <t>Diciembre 2023</t>
  </si>
  <si>
    <t>31/12/2023</t>
  </si>
  <si>
    <t>Enero 2024</t>
  </si>
  <si>
    <t>31/01/2024</t>
  </si>
  <si>
    <t>Febrero 2024</t>
  </si>
  <si>
    <t>09/01/2024 20:56</t>
  </si>
  <si>
    <t>29/02/2024</t>
  </si>
  <si>
    <t>Marzo 2024</t>
  </si>
  <si>
    <t>31/03/2024</t>
  </si>
  <si>
    <t>Abril 2024</t>
  </si>
  <si>
    <t>30/04/2024</t>
  </si>
  <si>
    <t>Mayo 2024</t>
  </si>
  <si>
    <t>31/05/2024</t>
  </si>
  <si>
    <t>Junio 2024</t>
  </si>
  <si>
    <t>30/06/2024</t>
  </si>
  <si>
    <t>Desconocido</t>
  </si>
  <si>
    <t>Julio 2024</t>
  </si>
  <si>
    <t>31/07/2024</t>
  </si>
  <si>
    <t>Agosto 2024</t>
  </si>
  <si>
    <t>30/07/2024 14:41</t>
  </si>
  <si>
    <t>31/08/2024</t>
  </si>
  <si>
    <t>Septiembre 2024</t>
  </si>
  <si>
    <t>30/09/2024</t>
  </si>
  <si>
    <t>Octubre 2024</t>
  </si>
  <si>
    <t>31/10/2024</t>
  </si>
  <si>
    <t>Noviembre 2024</t>
  </si>
  <si>
    <t>30/11/2024</t>
  </si>
  <si>
    <t>Diciembre 2024</t>
  </si>
  <si>
    <t>31/12/2024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</si>
  <si>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ut="01/14/2025 07:34:49" si="2.00000001089fab08f55adac8e677dd133924b16ff0841ec9ff090af88203309cfed6a84da3393eae56aa276382950a9609b2ff9474b663f4f491e5373902a76adde2723071282647750f82f921507b6a043898a22d944c90cdadf3d1c517f00be8024012c74c5ef41d751b9a80ab83ea953a3207a8fd491825df0adee694186a85c90c628ea6a074273f28126adbc973a38cfdf1c68625dacf00cd610ee00fef217d.p.3082.0.1.Europe/Madrid.upriv*_1*_pidn2*_1*_session*-lat*_1.000000013e69d4c6af554b49d90cf3d6f4eb350fbc6025e0d363c79f97c7a11ce50b9f5798d59a1afb5bf8f34a94c6e71209b5a98f1636ab.000000017200bd9f56dd16c5a58c06bf34695859bc6025e0489c8fc4de9e20d4580c173e4c0a451835db9866dad75bb947116709fa189063.0.1.1.BDEbi.D066E1C611E6257C10D00080EF253B44.0-3082.1.1_-0.1.0_-3082.1.1_5.5.0.*0.00000001fd7a86bbc7a4c9c3cf830a23902ba28bc911585ad3cf20a5d62bb06a59637df16746bd73.0.23.11*.2*.0400*.31152J.e.00000001e41997d2e96303e7e09b2142fdb9a8f1c911585a65945c98952ebcbd6c2277d827f91253.0.10*.131*.122*.122.0.0" msgID="00C5808911EFD24A123E0080EF757A38"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</si>
  <si>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ut="01/14/2025 08:04:09" si="2.00000001089fab08f55adac8e677dd133924b16ff0841ec9ff090af88203309cfed6a84da3393eae56aa276382950a9609b2ff9474b663f4f491e5373902a76adde2723071282647750f82f921507b6a043898a22d944c90cdadf3d1c517f00be8024012c74c5ef41d751b9a80ab83ea953a3207a8fd491825df0adee694186a85c90c628ea6a074273f28126adbc973a38cfdf1c68625dacf00cd610ee00fef217d.p.3082.0.1.Europe/Madrid.upriv*_1*_pidn2*_1*_session*-lat*_1.000000013e69d4c6af554b49d90cf3d6f4eb350fbc6025e0d363c79f97c7a11ce50b9f5798d59a1afb5bf8f34a94c6e71209b5a98f1636ab.000000017200bd9f56dd16c5a58c06bf34695859bc6025e0489c8fc4de9e20d4580c173e4c0a451835db9866dad75bb947116709fa189063.0.1.1.BDEbi.D066E1C611E6257C10D00080EF253B44.0-3082.1.1_-0.1.0_-3082.1.1_5.5.0.*0.00000001fd7a86bbc7a4c9c3cf830a23902ba28bc911585ad3cf20a5d62bb06a59637df16746bd73.0.23.11*.2*.0400*.31152J.e.00000001e41997d2e96303e7e09b2142fdb9a8f1c911585a65945c98952ebcbd6c2277d827f91253.0.10*.131*.122*.122.0.0" msgID="0F79170311EFD24A123E0080EFE55A37"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nrr="1976" nrc="867"&gt;&lt;pg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</si>
  <si>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ut="01/14/2025 08:20:39" si="2.00000001089fab08f55adac8e677dd133924b16ff0841ec9ff090af88203309cfed6a84da3393eae56aa276382950a9609b2ff9474b663f4f491e5373902a76adde2723071282647750f82f921507b6a043898a22d944c90cdadf3d1c517f00be8024012c74c5ef41d751b9a80ab83ea953a3207a8fd491825df0adee694186a85c90c628ea6a074273f28126adbc973a38cfdf1c68625dacf00cd610ee00fef217d.p.3082.0.1.Europe/Madrid.upriv*_1*_pidn2*_1*_session*-lat*_1.000000013e69d4c6af554b49d90cf3d6f4eb350fbc6025e0d363c79f97c7a11ce50b9f5798d59a1afb5bf8f34a94c6e71209b5a98f1636ab.000000017200bd9f56dd16c5a58c06bf34695859bc6025e0489c8fc4de9e20d4580c173e4c0a451835db9866dad75bb947116709fa189063.0.1.1.BDEbi.D066E1C611E6257C10D00080EF253B44.0-3082.1.1_-0.1.0_-3082.1.1_5.5.0.*0.00000001fd7a86bbc7a4c9c3cf830a23902ba28bc911585ad3cf20a5d62bb06a59637df16746bd73.0.23.11*.2*.0400*.31152J.e.00000001e41997d2e96303e7e09b2142fdb9a8f1c911585a65945c98952ebcbd6c2277d827f91253.0.10*.131*.122*.122.0.0" msgID="67FC8AC011EFD250123E0080EF757A38"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nrr="1044" nrc="1116"&gt;&lt;pg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</si>
  <si>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01/12/2024</t>
  </si>
  <si>
    <t>02/12/2024</t>
  </si>
  <si>
    <t>03/12/2024</t>
  </si>
  <si>
    <t>04/12/2024</t>
  </si>
  <si>
    <t>05/12/2024</t>
  </si>
  <si>
    <t>06/12/2024</t>
  </si>
  <si>
    <t>07/12/2024</t>
  </si>
  <si>
    <t>08/12/2024</t>
  </si>
  <si>
    <t>09/12/2024</t>
  </si>
  <si>
    <t>10/12/2024</t>
  </si>
  <si>
    <t>11/12/2024</t>
  </si>
  <si>
    <t>12/12/2024</t>
  </si>
  <si>
    <t>13/12/2024</t>
  </si>
  <si>
    <t>14/12/2024</t>
  </si>
  <si>
    <t>15/12/2024</t>
  </si>
  <si>
    <t>16/12/2024</t>
  </si>
  <si>
    <t>17/12/2024</t>
  </si>
  <si>
    <t>18/12/2024</t>
  </si>
  <si>
    <t>19/12/2024</t>
  </si>
  <si>
    <t>20/12/2024</t>
  </si>
  <si>
    <t>21/12/2024</t>
  </si>
  <si>
    <t>22/12/2024</t>
  </si>
  <si>
    <t>23/12/2024</t>
  </si>
  <si>
    <t>24/12/2024</t>
  </si>
  <si>
    <t>25/12/2024</t>
  </si>
  <si>
    <t>26/12/2024</t>
  </si>
  <si>
    <t>27/12/2024</t>
  </si>
  <si>
    <t>28/12/2024</t>
  </si>
  <si>
    <t>29/12/2024</t>
  </si>
  <si>
    <t>30/12/2024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</si>
  <si>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ut="01/14/2025 08:56:50" si="2.00000001089fab08f55adac8e677dd133924b16ff0841ec9ff090af88203309cfed6a84da3393eae56aa276382950a9609b2ff9474b663f4f491e5373902a76adde2723071282647750f82f921507b6a043898a22d944c90cdadf3d1c517f00be8024012c74c5ef41d751b9a80ab83ea953a3207a8fd491825df0adee694186a85c90c628ea6a074273f28126adbc973a38cfdf1c68625dacf00cd610ee00fef217d.p.3082.0.1.Europe/Madrid.upriv*_1*_pidn2*_1*_session*-lat*_1.000000013e69d4c6af554b49d90cf3d6f4eb350fbc6025e0d363c79f97c7a11ce50b9f5798d59a1afb5bf8f34a94c6e71209b5a98f1636ab.000000017200bd9f56dd16c5a58c06bf34695859bc6025e0489c8fc4de9e20d4580c173e4c0a451835db9866dad75bb947116709fa189063.0.1.1.BDEbi.D066E1C611E6257C10D00080EF253B44.0-3082.1.1_-0.1.0_-3082.1.1_5.5.0.*0.00000001fd7a86bbc7a4c9c3cf830a23902ba28bc911585ad3cf20a5d62bb06a59637df16746bd73.0.23.11*.2*.0400*.31152J.e.00000001e41997d2e96303e7e09b2142fdb9a8f1c911585a65945c98952ebcbd6c2277d827f91253.0.10*.131*.122*.122.0.0" msgID="7B0D5E8D11EFD255123E0080EFA5D835"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nrr="3243" nrc="428"&gt;&lt;pg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</si>
  <si>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ut="01/14/2025 08:57:18" si="2.00000001089fab08f55adac8e677dd133924b16ff0841ec9ff090af88203309cfed6a84da3393eae56aa276382950a9609b2ff9474b663f4f491e5373902a76adde2723071282647750f82f921507b6a043898a22d944c90cdadf3d1c517f00be8024012c74c5ef41d751b9a80ab83ea953a3207a8fd491825df0adee694186a85c90c628ea6a074273f28126adbc973a38cfdf1c68625dacf00cd610ee00fef217d.p.3082.0.1.Europe/Madrid.upriv*_1*_pidn2*_1*_session*-lat*_1.000000013e69d4c6af554b49d90cf3d6f4eb350fbc6025e0d363c79f97c7a11ce50b9f5798d59a1afb5bf8f34a94c6e71209b5a98f1636ab.000000017200bd9f56dd16c5a58c06bf34695859bc6025e0489c8fc4de9e20d4580c173e4c0a451835db9866dad75bb947116709fa189063.0.1.1.BDEbi.D066E1C611E6257C10D00080EF253B44.0-3082.1.1_-0.1.0_-3082.1.1_5.5.0.*0.00000001fd7a86bbc7a4c9c3cf830a23902ba28bc911585ad3cf20a5d62bb06a59637df16746bd73.0.23.11*.2*.0400*.31152J.e.00000001e41997d2e96303e7e09b2142fdb9a8f1c911585a65945c98952ebcbd6c2277d827f91253.0.10*.131*.122*.122.0.0" msgID="8B849D4811EFD255123E0080EF757936"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nrr="3300" nrc="218"&gt;&lt;pg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</si>
  <si>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ut="01/14/2025 09:15:34" si="2.00000001089fab08f55adac8e677dd133924b16ff0841ec9ff090af88203309cfed6a84da3393eae56aa276382950a9609b2ff9474b663f4f491e5373902a76adde2723071282647750f82f921507b6a043898a22d944c90cdadf3d1c517f00be8024012c74c5ef41d751b9a80ab83ea953a3207a8fd491825df0adee694186a85c90c628ea6a074273f28126adbc973a38cfdf1c68625dacf00cd610ee00fef217d.p.3082.0.1.Europe/Madrid.upriv*_1*_pidn2*_1*_session*-lat*_1.000000013e69d4c6af554b49d90cf3d6f4eb350fbc6025e0d363c79f97c7a11ce50b9f5798d59a1afb5bf8f34a94c6e71209b5a98f1636ab.000000017200bd9f56dd16c5a58c06bf34695859bc6025e0489c8fc4de9e20d4580c173e4c0a451835db9866dad75bb947116709fa189063.0.1.1.BDEbi.D066E1C611E6257C10D00080EF253B44.0-3082.1.1_-0.1.0_-3082.1.1_5.5.0.*0.00000001fd7a86bbc7a4c9c3cf830a23902ba28bc911585ad3cf20a5d62bb06a59637df16746bd73.0.23.11*.2*.0400*.31152J.e.00000001e41997d2e96303e7e09b2142fdb9a8f1c911585a65945c98952ebcbd6c2277d827f91253.0.10*.131*.122*.122.0.0" msgID="5E74136F11EFD256123E0080EFE55A37"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nrr="3207" nrc="104"&gt;&lt;pg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</si>
  <si>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ut="01/14/2025 09:17:38" si="2.00000001089fab08f55adac8e677dd133924b16ff0841ec9ff090af88203309cfed6a84da3393eae56aa276382950a9609b2ff9474b663f4f491e5373902a76adde2723071282647750f82f921507b6a043898a22d944c90cdadf3d1c517f00be8024012c74c5ef41d751b9a80ab83ea953a3207a8fd491825df0adee694186a85c90c628ea6a074273f28126adbc973a38cfdf1c68625dacf00cd610ee00fef217d.p.3082.0.1.Europe/Madrid.upriv*_1*_pidn2*_1*_session*-lat*_1.000000013e69d4c6af554b49d90cf3d6f4eb350fbc6025e0d363c79f97c7a11ce50b9f5798d59a1afb5bf8f34a94c6e71209b5a98f1636ab.000000017200bd9f56dd16c5a58c06bf34695859bc6025e0489c8fc4de9e20d4580c173e4c0a451835db9866dad75bb947116709fa189063.0.1.1.BDEbi.D066E1C611E6257C10D00080EF253B44.0-3082.1.1_-0.1.0_-3082.1.1_5.5.0.*0.00000001fd7a86bbc7a4c9c3cf830a23902ba28bc911585ad3cf20a5d62bb06a59637df16746bd73.0.23.11*.2*.0400*.31152J.e.00000001e41997d2e96303e7e09b2142fdb9a8f1c911585a65945c98952ebcbd6c2277d827f91253.0.10*.131*.122*.122.0.0" msgID="51970A3311EFD258123E0080EF15B936"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nrr="3305" nrc="111"&gt;&lt;pg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</si>
  <si>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ut="01/14/2025 09:18:11" si="2.00000001089fab08f55adac8e677dd133924b16ff0841ec9ff090af88203309cfed6a84da3393eae56aa276382950a9609b2ff9474b663f4f491e5373902a76adde2723071282647750f82f921507b6a043898a22d944c90cdadf3d1c517f00be8024012c74c5ef41d751b9a80ab83ea953a3207a8fd491825df0adee694186a85c90c628ea6a074273f28126adbc973a38cfdf1c68625dacf00cd610ee00fef217d.p.3082.0.1.Europe/Madrid.upriv*_1*_pidn2*_1*_session*-lat*_1.000000013e69d4c6af554b49d90cf3d6f4eb350fbc6025e0d363c79f97c7a11ce50b9f5798d59a1afb5bf8f34a94c6e71209b5a98f1636ab.000000017200bd9f56dd16c5a58c06bf34695859bc6025e0489c8fc4de9e20d4580c173e4c0a451835db9866dad75bb947116709fa189063.0.1.1.BDEbi.D066E1C611E6257C10D00080EF253B44.0-3082.1.1_-0.1.0_-3082.1.1_5.5.0.*0.00000001fd7a86bbc7a4c9c3cf830a23902ba28bc911585ad3cf20a5d62bb06a59637df16746bd73.0.23.11*.2*.0400*.31152J.e.00000001e41997d2e96303e7e09b2142fdb9a8f1c911585a65945c98952ebcbd6c2277d827f91253.0.10*.131*.122*.122.0.0" msgID="76215F7511EFD258123E0080EF553936"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nrr="3274" nrc="110"&gt;&lt;pg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</si>
  <si>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16/12/2024 20:51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</si>
  <si>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ut="01/14/2025 09:22:34" si="2.00000001089fab08f55adac8e677dd133924b16ff0841ec9ff090af88203309cfed6a84da3393eae56aa276382950a9609b2ff9474b663f4f491e5373902a76adde2723071282647750f82f921507b6a043898a22d944c90cdadf3d1c517f00be8024012c74c5ef41d751b9a80ab83ea953a3207a8fd491825df0adee694186a85c90c628ea6a074273f28126adbc973a38cfdf1c68625dacf00cd610ee00fef217d.p.3082.0.1.Europe/Madrid.upriv*_1*_pidn2*_1*_session*-lat*_1.000000013e69d4c6af554b49d90cf3d6f4eb350fbc6025e0d363c79f97c7a11ce50b9f5798d59a1afb5bf8f34a94c6e71209b5a98f1636ab.000000017200bd9f56dd16c5a58c06bf34695859bc6025e0489c8fc4de9e20d4580c173e4c0a451835db9866dad75bb947116709fa189063.0.1.1.BDEbi.D066E1C611E6257C10D00080EF253B44.0-3082.1.1_-0.1.0_-3082.1.1_5.5.0.*0.00000001fd7a86bbc7a4c9c3cf830a23902ba28bc911585ad3cf20a5d62bb06a59637df16746bd73.0.23.11*.2*.0400*.31152J.e.00000001e41997d2e96303e7e09b2142fdb9a8f1c911585a65945c98952ebcbd6c2277d827f91253.0.10*.131*.122*.122.0.0" msgID="13ABED7C11EFD259123E0080EF655834"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nrr="110" nrc="220"&gt;&lt;pg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</si>
  <si>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ut="01/14/2025 09:24:22" si="2.00000001089fab08f55adac8e677dd133924b16ff0841ec9ff090af88203309cfed6a84da3393eae56aa276382950a9609b2ff9474b663f4f491e5373902a76adde2723071282647750f82f921507b6a043898a22d944c90cdadf3d1c517f00be8024012c74c5ef41d751b9a80ab83ea953a3207a8fd491825df0adee694186a85c90c628ea6a074273f28126adbc973a38cfdf1c68625dacf00cd610ee00fef217d.p.3082.0.1.Europe/Madrid.upriv*_1*_pidn2*_1*_session*-lat*_1.000000013e69d4c6af554b49d90cf3d6f4eb350fbc6025e0d363c79f97c7a11ce50b9f5798d59a1afb5bf8f34a94c6e71209b5a98f1636ab.000000017200bd9f56dd16c5a58c06bf34695859bc6025e0489c8fc4de9e20d4580c173e4c0a451835db9866dad75bb947116709fa189063.0.1.1.BDEbi.D066E1C611E6257C10D00080EF253B44.0-3082.1.1_-0.1.0_-3082.1.1_5.5.0.*0.00000001fd7a86bbc7a4c9c3cf830a23902ba28bc911585ad3cf20a5d62bb06a59637df16746bd73.0.23.11*.2*.0400*.31152J.e.00000001e41997d2e96303e7e09b2142fdb9a8f1c911585a65945c98952ebcbd6c2277d827f91253.0.10*.131*.122*.122.0.0" msgID="5613660E11EFD259123E0080EF757936"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nrr="63" nrc="84"&gt;&lt;pg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</si>
  <si>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ut="01/14/2025 09:26:15" si="2.00000001089fab08f55adac8e677dd133924b16ff0841ec9ff090af88203309cfed6a84da3393eae56aa276382950a9609b2ff9474b663f4f491e5373902a76adde2723071282647750f82f921507b6a043898a22d944c90cdadf3d1c517f00be8024012c74c5ef41d751b9a80ab83ea953a3207a8fd491825df0adee694186a85c90c628ea6a074273f28126adbc973a38cfdf1c68625dacf00cd610ee00fef217d.p.3082.0.1.Europe/Madrid.upriv*_1*_pidn2*_1*_session*-lat*_1.000000013e69d4c6af554b49d90cf3d6f4eb350fbc6025e0d363c79f97c7a11ce50b9f5798d59a1afb5bf8f34a94c6e71209b5a98f1636ab.000000017200bd9f56dd16c5a58c06bf34695859bc6025e0489c8fc4de9e20d4580c173e4c0a451835db9866dad75bb947116709fa189063.0.1.1.BDEbi.D066E1C611E6257C10D00080EF253B44.0-3082.1.1_-0.1.0_-3082.1.1_5.5.0.*0.00000001fd7a86bbc7a4c9c3cf830a23902ba28bc911585ad3cf20a5d62bb06a59637df16746bd73.0.23.11*.2*.0400*.31152J.e.00000001e41997d2e96303e7e09b2142fdb9a8f1c911585a65945c98952ebcbd6c2277d827f91253.0.10*.131*.122*.122.0.0" msgID="99B7A44211EFD259123E0080EF859835"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nrr="107" nrc="428"&gt;&lt;pg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</si>
  <si>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4ebfed12659f4217bd8fbb3cb3cc0e05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</si>
  <si>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ut="01/14/2025 09:37:47" si="2.00000001feba1bf7c16ff5386df3b02fedd2400aba39cc6e2855b9b2f45679d67fcaa539663dc5bc6ccd89d3d7ba1ec8412ed7d4ee04ae327323616813c5843f04a232e62d19cb0fb052368c6f355428ad30987116d37a2f8fbd82e038f8eb0f13c698e1d421870d984598f5066745afe6e1aff3149b76b58d782bff594e089c147c37d501446485847bcde366507a8e62d108c402c21904c701647650e39706d877.p.3082.0.1.Europe/Madrid.upriv*_1*_pidn2*_1*_session*-lat*_1.00000001e243b8672a6328f0a4319cb266b5a7bcbc6025e01932514a0706122ea3371726aaf6e64d3d724ef596bc703ea5304d668fe48311.00000001cf282070cc8995cc2a7b6d67d80c9e77bc6025e09abdc50897dd5d003fac80dd5002a8df73871382ee393843672905f17233517b.0.1.1.BDEbi.D066E1C611E6257C10D00080EF253B44.0-3082.1.1_-0.1.0_-3082.1.1_5.5.0.*0.000000017533b61ad3d85b6dc736e7c017314cd3c911585ac98feafdadd2995635afcbfcccc1c564.0.23.11*.2*.0400*.31152J.e.000000018bb8dc5f90ee755e680103e0928a9619c911585ab8e15ac7eecabd43a583d9e591a8bbec.0.10*.131*.122*.122.0.0" msgID="ED27FA4611EFD259FD130080EFD50D15"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nrr="2022" nrc="1080"&gt;&lt;pg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</si>
</sst>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-7.4000000000000003E-3</c:v>
                </c:pt>
                <c:pt idx="1">
                  <c:v>1.439E-2</c:v>
                </c:pt>
                <c:pt idx="2">
                  <c:v>2.15E-3</c:v>
                </c:pt>
                <c:pt idx="3">
                  <c:v>-2.9219999999999999E-2</c:v>
                </c:pt>
                <c:pt idx="4">
                  <c:v>3.243E-2</c:v>
                </c:pt>
                <c:pt idx="5">
                  <c:v>2.31E-3</c:v>
                </c:pt>
                <c:pt idx="6">
                  <c:v>-1.183E-2</c:v>
                </c:pt>
                <c:pt idx="7">
                  <c:v>1.261E-2</c:v>
                </c:pt>
                <c:pt idx="8">
                  <c:v>-2.9499999999999999E-3</c:v>
                </c:pt>
                <c:pt idx="9">
                  <c:v>-3.8700000000000002E-3</c:v>
                </c:pt>
                <c:pt idx="10">
                  <c:v>1.772E-2</c:v>
                </c:pt>
                <c:pt idx="11">
                  <c:v>-3.9500000000000004E-3</c:v>
                </c:pt>
                <c:pt idx="12">
                  <c:v>-3.7000000000000002E-3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1.108E-2</c:v>
                </c:pt>
                <c:pt idx="1">
                  <c:v>-1.584E-2</c:v>
                </c:pt>
                <c:pt idx="2">
                  <c:v>-2.7820000000000001E-2</c:v>
                </c:pt>
                <c:pt idx="3">
                  <c:v>6.0099999999999997E-3</c:v>
                </c:pt>
                <c:pt idx="4">
                  <c:v>1.7799999999999999E-3</c:v>
                </c:pt>
                <c:pt idx="5">
                  <c:v>2.96E-3</c:v>
                </c:pt>
                <c:pt idx="6">
                  <c:v>-1.457E-2</c:v>
                </c:pt>
                <c:pt idx="7">
                  <c:v>-1.41E-3</c:v>
                </c:pt>
                <c:pt idx="8">
                  <c:v>-3.2100000000000002E-3</c:v>
                </c:pt>
                <c:pt idx="9">
                  <c:v>-1.503E-2</c:v>
                </c:pt>
                <c:pt idx="10">
                  <c:v>-2.0250000000000001E-2</c:v>
                </c:pt>
                <c:pt idx="11">
                  <c:v>-5.8399999999999997E-3</c:v>
                </c:pt>
                <c:pt idx="12">
                  <c:v>1.9400000000000001E-3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4.0910000000000002E-2</c:v>
                </c:pt>
                <c:pt idx="1">
                  <c:v>1.1939999999999999E-2</c:v>
                </c:pt>
                <c:pt idx="2">
                  <c:v>1.423E-2</c:v>
                </c:pt>
                <c:pt idx="3">
                  <c:v>2.4340000000000001E-2</c:v>
                </c:pt>
                <c:pt idx="4">
                  <c:v>2.1080000000000002E-2</c:v>
                </c:pt>
                <c:pt idx="5">
                  <c:v>9.1800000000000007E-3</c:v>
                </c:pt>
                <c:pt idx="6">
                  <c:v>8.6800000000000002E-3</c:v>
                </c:pt>
                <c:pt idx="7">
                  <c:v>-1.1860000000000001E-2</c:v>
                </c:pt>
                <c:pt idx="8">
                  <c:v>3.5529999999999999E-2</c:v>
                </c:pt>
                <c:pt idx="9">
                  <c:v>2.9350000000000001E-2</c:v>
                </c:pt>
                <c:pt idx="10">
                  <c:v>2.4109999999999999E-2</c:v>
                </c:pt>
                <c:pt idx="11">
                  <c:v>-4.9300000000000004E-3</c:v>
                </c:pt>
                <c:pt idx="12">
                  <c:v>1.519E-2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4.4589999999999998E-2</c:v>
                </c:pt>
                <c:pt idx="1">
                  <c:v>1.0489999999999999E-2</c:v>
                </c:pt>
                <c:pt idx="2">
                  <c:v>-1.1440000000000001E-2</c:v>
                </c:pt>
                <c:pt idx="3">
                  <c:v>1.1299999999999999E-3</c:v>
                </c:pt>
                <c:pt idx="4">
                  <c:v>5.5289999999999999E-2</c:v>
                </c:pt>
                <c:pt idx="5">
                  <c:v>1.4449999999999999E-2</c:v>
                </c:pt>
                <c:pt idx="6">
                  <c:v>-1.772E-2</c:v>
                </c:pt>
                <c:pt idx="7">
                  <c:v>-6.6E-4</c:v>
                </c:pt>
                <c:pt idx="8">
                  <c:v>2.937E-2</c:v>
                </c:pt>
                <c:pt idx="9">
                  <c:v>1.0449999999999999E-2</c:v>
                </c:pt>
                <c:pt idx="10">
                  <c:v>2.1579999999999998E-2</c:v>
                </c:pt>
                <c:pt idx="11">
                  <c:v>-1.472E-2</c:v>
                </c:pt>
                <c:pt idx="12">
                  <c:v>1.3429999999999999E-2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2004-2023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13.8892631579</c:v>
                </c:pt>
                <c:pt idx="1">
                  <c:v>13.7492631579</c:v>
                </c:pt>
                <c:pt idx="2">
                  <c:v>13.945263157899999</c:v>
                </c:pt>
                <c:pt idx="3">
                  <c:v>14.5543684211</c:v>
                </c:pt>
                <c:pt idx="4">
                  <c:v>14.591105263199999</c:v>
                </c:pt>
                <c:pt idx="5">
                  <c:v>14.8419473684</c:v>
                </c:pt>
                <c:pt idx="6">
                  <c:v>15.0154736842</c:v>
                </c:pt>
                <c:pt idx="7">
                  <c:v>14.5170526316</c:v>
                </c:pt>
                <c:pt idx="8">
                  <c:v>14.575421052599999</c:v>
                </c:pt>
                <c:pt idx="9">
                  <c:v>14.4203157895</c:v>
                </c:pt>
                <c:pt idx="10">
                  <c:v>14.139894736800001</c:v>
                </c:pt>
                <c:pt idx="11">
                  <c:v>13.7637368421</c:v>
                </c:pt>
                <c:pt idx="12">
                  <c:v>13.733210526300001</c:v>
                </c:pt>
                <c:pt idx="13">
                  <c:v>13.530894736800001</c:v>
                </c:pt>
                <c:pt idx="14">
                  <c:v>13.576947368400001</c:v>
                </c:pt>
                <c:pt idx="15">
                  <c:v>13.2984210526</c:v>
                </c:pt>
                <c:pt idx="16">
                  <c:v>13.3986315789</c:v>
                </c:pt>
                <c:pt idx="17">
                  <c:v>13.2288421053</c:v>
                </c:pt>
                <c:pt idx="18">
                  <c:v>13.4022631579</c:v>
                </c:pt>
                <c:pt idx="19">
                  <c:v>13.390526315800001</c:v>
                </c:pt>
                <c:pt idx="20">
                  <c:v>14.5332105263</c:v>
                </c:pt>
                <c:pt idx="21">
                  <c:v>14.785</c:v>
                </c:pt>
                <c:pt idx="22">
                  <c:v>14.3470526316</c:v>
                </c:pt>
                <c:pt idx="23">
                  <c:v>14.263999999999999</c:v>
                </c:pt>
                <c:pt idx="24">
                  <c:v>13.6595789474</c:v>
                </c:pt>
                <c:pt idx="25">
                  <c:v>13.3845789474</c:v>
                </c:pt>
                <c:pt idx="26">
                  <c:v>13.7167368421</c:v>
                </c:pt>
                <c:pt idx="27">
                  <c:v>13.940789473700001</c:v>
                </c:pt>
                <c:pt idx="28">
                  <c:v>13.7004736842</c:v>
                </c:pt>
                <c:pt idx="29">
                  <c:v>14.407263157899999</c:v>
                </c:pt>
                <c:pt idx="30">
                  <c:v>13.9944210526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2004-2023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5.7808421052999996</c:v>
                </c:pt>
                <c:pt idx="1">
                  <c:v>5.7242105263000003</c:v>
                </c:pt>
                <c:pt idx="2">
                  <c:v>5.5496315788999997</c:v>
                </c:pt>
                <c:pt idx="3">
                  <c:v>6.2148947367999998</c:v>
                </c:pt>
                <c:pt idx="4">
                  <c:v>6.6131578946999996</c:v>
                </c:pt>
                <c:pt idx="5">
                  <c:v>6.4263157895000003</c:v>
                </c:pt>
                <c:pt idx="6">
                  <c:v>6.6792631579000004</c:v>
                </c:pt>
                <c:pt idx="7">
                  <c:v>7.1900526316000004</c:v>
                </c:pt>
                <c:pt idx="8">
                  <c:v>6.6871052632000003</c:v>
                </c:pt>
                <c:pt idx="9">
                  <c:v>6.2022631579</c:v>
                </c:pt>
                <c:pt idx="10">
                  <c:v>5.6937368420999999</c:v>
                </c:pt>
                <c:pt idx="11">
                  <c:v>5.2973157894999998</c:v>
                </c:pt>
                <c:pt idx="12">
                  <c:v>6.0077894736999999</c:v>
                </c:pt>
                <c:pt idx="13">
                  <c:v>6.0243684211000001</c:v>
                </c:pt>
                <c:pt idx="14">
                  <c:v>5.3824210525999998</c:v>
                </c:pt>
                <c:pt idx="15">
                  <c:v>5.0384736842000004</c:v>
                </c:pt>
                <c:pt idx="16">
                  <c:v>4.9353684210999997</c:v>
                </c:pt>
                <c:pt idx="17">
                  <c:v>5.0044736841999997</c:v>
                </c:pt>
                <c:pt idx="18">
                  <c:v>5.5555789473999999</c:v>
                </c:pt>
                <c:pt idx="19">
                  <c:v>5.5906315789000001</c:v>
                </c:pt>
                <c:pt idx="20">
                  <c:v>5.9111578946999996</c:v>
                </c:pt>
                <c:pt idx="21">
                  <c:v>6.3384210526000002</c:v>
                </c:pt>
                <c:pt idx="22">
                  <c:v>5.9385263157999999</c:v>
                </c:pt>
                <c:pt idx="23">
                  <c:v>5.5356842105000004</c:v>
                </c:pt>
                <c:pt idx="24">
                  <c:v>5.0358421053000004</c:v>
                </c:pt>
                <c:pt idx="25">
                  <c:v>4.7115789473999996</c:v>
                </c:pt>
                <c:pt idx="26">
                  <c:v>4.6892105263000001</c:v>
                </c:pt>
                <c:pt idx="27">
                  <c:v>5.2258421052999999</c:v>
                </c:pt>
                <c:pt idx="28">
                  <c:v>5.3022631578999997</c:v>
                </c:pt>
                <c:pt idx="29">
                  <c:v>5.2767368421</c:v>
                </c:pt>
                <c:pt idx="30">
                  <c:v>5.2336842104999999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2024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17.696999999999999</c:v>
                </c:pt>
                <c:pt idx="1">
                  <c:v>18</c:v>
                </c:pt>
                <c:pt idx="2">
                  <c:v>16.632000000000001</c:v>
                </c:pt>
                <c:pt idx="3">
                  <c:v>15.891</c:v>
                </c:pt>
                <c:pt idx="4">
                  <c:v>17.259</c:v>
                </c:pt>
                <c:pt idx="5">
                  <c:v>18.812000000000001</c:v>
                </c:pt>
                <c:pt idx="6">
                  <c:v>18.231999999999999</c:v>
                </c:pt>
                <c:pt idx="7">
                  <c:v>13.196</c:v>
                </c:pt>
                <c:pt idx="8">
                  <c:v>12.246</c:v>
                </c:pt>
                <c:pt idx="9">
                  <c:v>11.637</c:v>
                </c:pt>
                <c:pt idx="10">
                  <c:v>10.286</c:v>
                </c:pt>
                <c:pt idx="11">
                  <c:v>11.744999999999999</c:v>
                </c:pt>
                <c:pt idx="12">
                  <c:v>13.598000000000001</c:v>
                </c:pt>
                <c:pt idx="13">
                  <c:v>13.087</c:v>
                </c:pt>
                <c:pt idx="14">
                  <c:v>13.397</c:v>
                </c:pt>
                <c:pt idx="15">
                  <c:v>14.260999999999999</c:v>
                </c:pt>
                <c:pt idx="16">
                  <c:v>14.98</c:v>
                </c:pt>
                <c:pt idx="17">
                  <c:v>16.867000000000001</c:v>
                </c:pt>
                <c:pt idx="18">
                  <c:v>17.541</c:v>
                </c:pt>
                <c:pt idx="19">
                  <c:v>13.721</c:v>
                </c:pt>
                <c:pt idx="20">
                  <c:v>13.738</c:v>
                </c:pt>
                <c:pt idx="21">
                  <c:v>16.030999999999999</c:v>
                </c:pt>
                <c:pt idx="22">
                  <c:v>14.189</c:v>
                </c:pt>
                <c:pt idx="23">
                  <c:v>15.353999999999999</c:v>
                </c:pt>
                <c:pt idx="24">
                  <c:v>16.122</c:v>
                </c:pt>
                <c:pt idx="25">
                  <c:v>14.613</c:v>
                </c:pt>
                <c:pt idx="26">
                  <c:v>14.372</c:v>
                </c:pt>
                <c:pt idx="27">
                  <c:v>13.478</c:v>
                </c:pt>
                <c:pt idx="28">
                  <c:v>13.189</c:v>
                </c:pt>
                <c:pt idx="29">
                  <c:v>12.89</c:v>
                </c:pt>
                <c:pt idx="30">
                  <c:v>12.881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13.92</c:v>
                </c:pt>
                <c:pt idx="1">
                  <c:v>13.909000000000001</c:v>
                </c:pt>
                <c:pt idx="2">
                  <c:v>12.776999999999999</c:v>
                </c:pt>
                <c:pt idx="3">
                  <c:v>11.984999999999999</c:v>
                </c:pt>
                <c:pt idx="4">
                  <c:v>12.311</c:v>
                </c:pt>
                <c:pt idx="5">
                  <c:v>14.31</c:v>
                </c:pt>
                <c:pt idx="6">
                  <c:v>13.237</c:v>
                </c:pt>
                <c:pt idx="7">
                  <c:v>9.7129999999999992</c:v>
                </c:pt>
                <c:pt idx="8">
                  <c:v>8.5679999999999996</c:v>
                </c:pt>
                <c:pt idx="9">
                  <c:v>7.7009999999999996</c:v>
                </c:pt>
                <c:pt idx="10">
                  <c:v>7.3479999999999999</c:v>
                </c:pt>
                <c:pt idx="11">
                  <c:v>8.2050000000000001</c:v>
                </c:pt>
                <c:pt idx="12">
                  <c:v>9.4169999999999998</c:v>
                </c:pt>
                <c:pt idx="13">
                  <c:v>8.4830000000000005</c:v>
                </c:pt>
                <c:pt idx="14">
                  <c:v>8.5380000000000003</c:v>
                </c:pt>
                <c:pt idx="15">
                  <c:v>8.9380000000000006</c:v>
                </c:pt>
                <c:pt idx="16">
                  <c:v>9.8040000000000003</c:v>
                </c:pt>
                <c:pt idx="17">
                  <c:v>11.816000000000001</c:v>
                </c:pt>
                <c:pt idx="18">
                  <c:v>12.786</c:v>
                </c:pt>
                <c:pt idx="19">
                  <c:v>9.3919999999999995</c:v>
                </c:pt>
                <c:pt idx="20">
                  <c:v>8.7449999999999992</c:v>
                </c:pt>
                <c:pt idx="21">
                  <c:v>10.617000000000001</c:v>
                </c:pt>
                <c:pt idx="22">
                  <c:v>10.085000000000001</c:v>
                </c:pt>
                <c:pt idx="23">
                  <c:v>10.19</c:v>
                </c:pt>
                <c:pt idx="24">
                  <c:v>10.928000000000001</c:v>
                </c:pt>
                <c:pt idx="25">
                  <c:v>10.493</c:v>
                </c:pt>
                <c:pt idx="26">
                  <c:v>9.9610000000000003</c:v>
                </c:pt>
                <c:pt idx="27">
                  <c:v>8.9320000000000004</c:v>
                </c:pt>
                <c:pt idx="28">
                  <c:v>8.3930000000000007</c:v>
                </c:pt>
                <c:pt idx="29">
                  <c:v>7.3280000000000003</c:v>
                </c:pt>
                <c:pt idx="30">
                  <c:v>7.5019999999999998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2024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10.141999999999999</c:v>
                </c:pt>
                <c:pt idx="1">
                  <c:v>9.8190000000000008</c:v>
                </c:pt>
                <c:pt idx="2">
                  <c:v>8.9220000000000006</c:v>
                </c:pt>
                <c:pt idx="3">
                  <c:v>8.08</c:v>
                </c:pt>
                <c:pt idx="4">
                  <c:v>7.3620000000000001</c:v>
                </c:pt>
                <c:pt idx="5">
                  <c:v>9.8070000000000004</c:v>
                </c:pt>
                <c:pt idx="6">
                  <c:v>8.2430000000000003</c:v>
                </c:pt>
                <c:pt idx="7">
                  <c:v>6.2309999999999999</c:v>
                </c:pt>
                <c:pt idx="8">
                  <c:v>4.8890000000000002</c:v>
                </c:pt>
                <c:pt idx="9">
                  <c:v>3.7650000000000001</c:v>
                </c:pt>
                <c:pt idx="10">
                  <c:v>4.4089999999999998</c:v>
                </c:pt>
                <c:pt idx="11">
                  <c:v>4.6660000000000004</c:v>
                </c:pt>
                <c:pt idx="12">
                  <c:v>5.2370000000000001</c:v>
                </c:pt>
                <c:pt idx="13">
                  <c:v>3.879</c:v>
                </c:pt>
                <c:pt idx="14">
                  <c:v>3.6789999999999998</c:v>
                </c:pt>
                <c:pt idx="15">
                  <c:v>3.6160000000000001</c:v>
                </c:pt>
                <c:pt idx="16">
                  <c:v>4.6289999999999996</c:v>
                </c:pt>
                <c:pt idx="17">
                  <c:v>6.7649999999999997</c:v>
                </c:pt>
                <c:pt idx="18">
                  <c:v>8.032</c:v>
                </c:pt>
                <c:pt idx="19">
                  <c:v>5.0640000000000001</c:v>
                </c:pt>
                <c:pt idx="20">
                  <c:v>3.7530000000000001</c:v>
                </c:pt>
                <c:pt idx="21">
                  <c:v>5.2030000000000003</c:v>
                </c:pt>
                <c:pt idx="22">
                  <c:v>5.98</c:v>
                </c:pt>
                <c:pt idx="23">
                  <c:v>5.0259999999999998</c:v>
                </c:pt>
                <c:pt idx="24">
                  <c:v>5.734</c:v>
                </c:pt>
                <c:pt idx="25">
                  <c:v>6.3730000000000002</c:v>
                </c:pt>
                <c:pt idx="26">
                  <c:v>5.5510000000000002</c:v>
                </c:pt>
                <c:pt idx="27">
                  <c:v>4.3860000000000001</c:v>
                </c:pt>
                <c:pt idx="28">
                  <c:v>3.597</c:v>
                </c:pt>
                <c:pt idx="29">
                  <c:v>1.766</c:v>
                </c:pt>
                <c:pt idx="30">
                  <c:v>2.1230000000000002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11.928000000000001</c:v>
                </c:pt>
                <c:pt idx="1">
                  <c:v>9.77</c:v>
                </c:pt>
                <c:pt idx="2">
                  <c:v>8.4649999999999999</c:v>
                </c:pt>
                <c:pt idx="3">
                  <c:v>10.161</c:v>
                </c:pt>
                <c:pt idx="4">
                  <c:v>9.2129999999999992</c:v>
                </c:pt>
                <c:pt idx="5">
                  <c:v>9.1929999999999996</c:v>
                </c:pt>
                <c:pt idx="6">
                  <c:v>10.683999999999999</c:v>
                </c:pt>
                <c:pt idx="7">
                  <c:v>11.930999999999999</c:v>
                </c:pt>
                <c:pt idx="8">
                  <c:v>12.935</c:v>
                </c:pt>
                <c:pt idx="9">
                  <c:v>14.523999999999999</c:v>
                </c:pt>
                <c:pt idx="10">
                  <c:v>14.92</c:v>
                </c:pt>
                <c:pt idx="11">
                  <c:v>14.412000000000001</c:v>
                </c:pt>
                <c:pt idx="12">
                  <c:v>11.868</c:v>
                </c:pt>
                <c:pt idx="13">
                  <c:v>10.765000000000001</c:v>
                </c:pt>
                <c:pt idx="14">
                  <c:v>11.077999999999999</c:v>
                </c:pt>
                <c:pt idx="15">
                  <c:v>8.9909999999999997</c:v>
                </c:pt>
                <c:pt idx="16">
                  <c:v>7.9969999999999999</c:v>
                </c:pt>
                <c:pt idx="17">
                  <c:v>7.5339999999999998</c:v>
                </c:pt>
                <c:pt idx="18">
                  <c:v>8.2189999999999994</c:v>
                </c:pt>
                <c:pt idx="19">
                  <c:v>9.3049999999999997</c:v>
                </c:pt>
                <c:pt idx="20">
                  <c:v>10.305999999999999</c:v>
                </c:pt>
                <c:pt idx="21">
                  <c:v>11.579000000000001</c:v>
                </c:pt>
                <c:pt idx="22">
                  <c:v>10.086</c:v>
                </c:pt>
                <c:pt idx="23">
                  <c:v>8.8320000000000007</c:v>
                </c:pt>
                <c:pt idx="24">
                  <c:v>8.0549999999999997</c:v>
                </c:pt>
                <c:pt idx="25">
                  <c:v>7.6760000000000002</c:v>
                </c:pt>
                <c:pt idx="26">
                  <c:v>7.819</c:v>
                </c:pt>
                <c:pt idx="27">
                  <c:v>8.2989999999999995</c:v>
                </c:pt>
                <c:pt idx="28">
                  <c:v>9.1649999999999991</c:v>
                </c:pt>
                <c:pt idx="29">
                  <c:v>9.8339999999999996</c:v>
                </c:pt>
                <c:pt idx="30">
                  <c:v>10.268000000000001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19138.984155294998</c:v>
                </c:pt>
                <c:pt idx="1">
                  <c:v>20783.747203071998</c:v>
                </c:pt>
                <c:pt idx="2">
                  <c:v>19306.806581596</c:v>
                </c:pt>
                <c:pt idx="3">
                  <c:v>19343.614833938998</c:v>
                </c:pt>
                <c:pt idx="4">
                  <c:v>17071.739878231001</c:v>
                </c:pt>
                <c:pt idx="5">
                  <c:v>17925.093686863001</c:v>
                </c:pt>
                <c:pt idx="6">
                  <c:v>18555.273481952001</c:v>
                </c:pt>
                <c:pt idx="7">
                  <c:v>21147.035178134</c:v>
                </c:pt>
                <c:pt idx="8">
                  <c:v>20144.493632336002</c:v>
                </c:pt>
                <c:pt idx="9">
                  <c:v>18259.250952975999</c:v>
                </c:pt>
                <c:pt idx="10">
                  <c:v>18498.181528513</c:v>
                </c:pt>
                <c:pt idx="11">
                  <c:v>18858.458152863001</c:v>
                </c:pt>
                <c:pt idx="12">
                  <c:v>19992.363477161001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19992.363477161001</c:v>
                </c:pt>
                <c:pt idx="1">
                  <c:v>21001.768473843</c:v>
                </c:pt>
                <c:pt idx="2">
                  <c:v>19085.854432872002</c:v>
                </c:pt>
                <c:pt idx="3">
                  <c:v>19365.496333350002</c:v>
                </c:pt>
                <c:pt idx="4">
                  <c:v>18015.633185657</c:v>
                </c:pt>
                <c:pt idx="5">
                  <c:v>18184.117637349998</c:v>
                </c:pt>
                <c:pt idx="6">
                  <c:v>18226.510497849999</c:v>
                </c:pt>
                <c:pt idx="7">
                  <c:v>21133.153917344</c:v>
                </c:pt>
                <c:pt idx="8">
                  <c:v>20736.038399156001</c:v>
                </c:pt>
                <c:pt idx="9">
                  <c:v>18450.119503872</c:v>
                </c:pt>
                <c:pt idx="10">
                  <c:v>18897.387501254001</c:v>
                </c:pt>
                <c:pt idx="11">
                  <c:v>18580.774927711998</c:v>
                </c:pt>
                <c:pt idx="12">
                  <c:v>20260.866184928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B1-45E3-9989-40234D442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dic-24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37278</c:v>
                </c:pt>
                <c:pt idx="3">
                  <c:v>36184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dic-24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39101</c:v>
                </c:pt>
                <c:pt idx="3">
                  <c:v>38272</c:v>
                </c:pt>
                <c:pt idx="4">
                  <c:v>37880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560.39412423199997</c:v>
                </c:pt>
                <c:pt idx="1">
                  <c:v>661.34137143199996</c:v>
                </c:pt>
                <c:pt idx="2">
                  <c:v>677.65764300800004</c:v>
                </c:pt>
                <c:pt idx="3">
                  <c:v>687.11844775199995</c:v>
                </c:pt>
                <c:pt idx="4">
                  <c:v>681.34065656799999</c:v>
                </c:pt>
                <c:pt idx="5">
                  <c:v>590.373756888</c:v>
                </c:pt>
                <c:pt idx="6">
                  <c:v>581.77924671999995</c:v>
                </c:pt>
                <c:pt idx="7">
                  <c:v>574.49027547200001</c:v>
                </c:pt>
                <c:pt idx="8">
                  <c:v>680.28956887200002</c:v>
                </c:pt>
                <c:pt idx="9">
                  <c:v>734.14041750399997</c:v>
                </c:pt>
                <c:pt idx="10">
                  <c:v>762.84331375199997</c:v>
                </c:pt>
                <c:pt idx="11">
                  <c:v>757.55337538399999</c:v>
                </c:pt>
                <c:pt idx="12">
                  <c:v>738.95267115199999</c:v>
                </c:pt>
                <c:pt idx="13">
                  <c:v>659.23873083199999</c:v>
                </c:pt>
                <c:pt idx="14">
                  <c:v>624.59721554400005</c:v>
                </c:pt>
                <c:pt idx="15">
                  <c:v>735.011545888</c:v>
                </c:pt>
                <c:pt idx="16">
                  <c:v>747.89546478399996</c:v>
                </c:pt>
                <c:pt idx="17">
                  <c:v>733.68972792</c:v>
                </c:pt>
                <c:pt idx="18">
                  <c:v>723.00265063200004</c:v>
                </c:pt>
                <c:pt idx="19">
                  <c:v>699.07264324000005</c:v>
                </c:pt>
                <c:pt idx="20">
                  <c:v>629.39453269600006</c:v>
                </c:pt>
                <c:pt idx="21">
                  <c:v>598.66163767199998</c:v>
                </c:pt>
                <c:pt idx="22">
                  <c:v>645.47067909600003</c:v>
                </c:pt>
                <c:pt idx="23">
                  <c:v>597.64583692799999</c:v>
                </c:pt>
                <c:pt idx="24">
                  <c:v>507.29877500800001</c:v>
                </c:pt>
                <c:pt idx="25">
                  <c:v>599.10201781599994</c:v>
                </c:pt>
                <c:pt idx="26">
                  <c:v>630.38432020000005</c:v>
                </c:pt>
                <c:pt idx="27">
                  <c:v>598.52670396799999</c:v>
                </c:pt>
                <c:pt idx="28">
                  <c:v>577.01410376000001</c:v>
                </c:pt>
                <c:pt idx="29">
                  <c:v>646.118012056</c:v>
                </c:pt>
                <c:pt idx="30">
                  <c:v>620.466718152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28392.128000000001</c:v>
                </c:pt>
                <c:pt idx="1">
                  <c:v>33299.730000000003</c:v>
                </c:pt>
                <c:pt idx="2">
                  <c:v>33571.447999999997</c:v>
                </c:pt>
                <c:pt idx="3">
                  <c:v>34139.898999999998</c:v>
                </c:pt>
                <c:pt idx="4">
                  <c:v>32603.995999999999</c:v>
                </c:pt>
                <c:pt idx="5">
                  <c:v>28063.517</c:v>
                </c:pt>
                <c:pt idx="6">
                  <c:v>28933.074000000001</c:v>
                </c:pt>
                <c:pt idx="7">
                  <c:v>29663.976999999999</c:v>
                </c:pt>
                <c:pt idx="8">
                  <c:v>35088.394</c:v>
                </c:pt>
                <c:pt idx="9">
                  <c:v>37114.082999999999</c:v>
                </c:pt>
                <c:pt idx="10">
                  <c:v>36949.527000000002</c:v>
                </c:pt>
                <c:pt idx="11">
                  <c:v>36683.824000000001</c:v>
                </c:pt>
                <c:pt idx="12">
                  <c:v>35331.673000000003</c:v>
                </c:pt>
                <c:pt idx="13">
                  <c:v>31934.895240000002</c:v>
                </c:pt>
                <c:pt idx="14">
                  <c:v>32761.437999999998</c:v>
                </c:pt>
                <c:pt idx="15">
                  <c:v>37583.932240000002</c:v>
                </c:pt>
                <c:pt idx="16">
                  <c:v>37472.36</c:v>
                </c:pt>
                <c:pt idx="17">
                  <c:v>36489.616000000002</c:v>
                </c:pt>
                <c:pt idx="18">
                  <c:v>35364.392</c:v>
                </c:pt>
                <c:pt idx="19">
                  <c:v>33705.561999999998</c:v>
                </c:pt>
                <c:pt idx="20">
                  <c:v>30832.292000000001</c:v>
                </c:pt>
                <c:pt idx="21">
                  <c:v>30088.518103999999</c:v>
                </c:pt>
                <c:pt idx="22">
                  <c:v>32411.904999999999</c:v>
                </c:pt>
                <c:pt idx="23">
                  <c:v>29251.615000000002</c:v>
                </c:pt>
                <c:pt idx="24">
                  <c:v>26142.059000000001</c:v>
                </c:pt>
                <c:pt idx="25">
                  <c:v>30651.956999999999</c:v>
                </c:pt>
                <c:pt idx="26">
                  <c:v>31241.411</c:v>
                </c:pt>
                <c:pt idx="27">
                  <c:v>29962.563999999998</c:v>
                </c:pt>
                <c:pt idx="28">
                  <c:v>29836.989000000001</c:v>
                </c:pt>
                <c:pt idx="29">
                  <c:v>32688.563999999998</c:v>
                </c:pt>
                <c:pt idx="30">
                  <c:v>30787.978999999999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19 julio (14:27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9 enero (20:56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16 diciembre (20:51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30 julio (14:41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 enero (20:43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Diciembre 2024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212</v>
      </c>
    </row>
    <row r="2" spans="1:2">
      <c r="A2" t="s">
        <v>207</v>
      </c>
    </row>
    <row r="3" spans="1:2">
      <c r="A3" t="s">
        <v>203</v>
      </c>
    </row>
    <row r="4" spans="1:2">
      <c r="A4" t="s">
        <v>204</v>
      </c>
    </row>
    <row r="5" spans="1:2">
      <c r="A5" t="s">
        <v>206</v>
      </c>
    </row>
    <row r="6" spans="1:2">
      <c r="A6" t="s">
        <v>211</v>
      </c>
    </row>
    <row r="7" spans="1:2">
      <c r="A7" t="s">
        <v>205</v>
      </c>
    </row>
    <row r="8" spans="1:2">
      <c r="A8" t="s">
        <v>170</v>
      </c>
    </row>
    <row r="9" spans="1:2">
      <c r="A9" t="s">
        <v>171</v>
      </c>
    </row>
    <row r="10" spans="1:2">
      <c r="A10" t="s">
        <v>172</v>
      </c>
    </row>
    <row r="11" spans="1:2">
      <c r="A11" t="s">
        <v>213</v>
      </c>
    </row>
    <row r="12" spans="1:2">
      <c r="A12" t="s">
        <v>209</v>
      </c>
    </row>
    <row r="13" spans="1:2">
      <c r="A13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I9" sqref="I9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Diciembre 2024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Diciembre 2024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24/23</v>
      </c>
      <c r="H8" s="42" t="s">
        <v>3</v>
      </c>
      <c r="I8" s="45" t="str">
        <f>G8</f>
        <v>% 24/23</v>
      </c>
      <c r="J8" s="42" t="s">
        <v>3</v>
      </c>
      <c r="K8" s="45" t="str">
        <f>G8</f>
        <v>% 24/23</v>
      </c>
    </row>
    <row r="9" spans="3:12">
      <c r="C9" s="37"/>
      <c r="E9" s="30" t="s">
        <v>4</v>
      </c>
      <c r="F9" s="31">
        <f>VLOOKUP("Demanda transporte (b.c.)",Dat_01!A4:J29,2,FALSE)/1000</f>
        <v>20260.904740928003</v>
      </c>
      <c r="G9" s="47">
        <f>VLOOKUP("Demanda transporte (b.c.)",Dat_01!A4:J29,4,FALSE)*100</f>
        <v>1.3432192000000001</v>
      </c>
      <c r="H9" s="31">
        <f>VLOOKUP("Demanda transporte (b.c.)",Dat_01!A4:J29,5,FALSE)/1000</f>
        <v>231938.142023188</v>
      </c>
      <c r="I9" s="47">
        <f>VLOOKUP("Demanda transporte (b.c.)",Dat_01!A4:J29,7,FALSE)*100</f>
        <v>0.89265240999999995</v>
      </c>
      <c r="J9" s="31">
        <f>VLOOKUP("Demanda transporte (b.c.)",Dat_01!A4:J29,8,FALSE)/1000</f>
        <v>231938.142023188</v>
      </c>
      <c r="K9" s="47">
        <f>VLOOKUP("Demanda transporte (b.c.)",Dat_01!A4:J29,10,FALSE)*100</f>
        <v>0.89265240999999995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-0.37</v>
      </c>
      <c r="H12" s="43"/>
      <c r="I12" s="43">
        <f>Dat_01!H45*100</f>
        <v>0.19400000000000001</v>
      </c>
      <c r="J12" s="43"/>
      <c r="K12" s="43">
        <f>Dat_01!L45*100</f>
        <v>0.19400000000000001</v>
      </c>
    </row>
    <row r="13" spans="3:12">
      <c r="E13" s="34" t="s">
        <v>26</v>
      </c>
      <c r="F13" s="33"/>
      <c r="G13" s="43">
        <f>Dat_01!E45*100</f>
        <v>0.19400000000000001</v>
      </c>
      <c r="H13" s="43"/>
      <c r="I13" s="43">
        <f>Dat_01!I45*100</f>
        <v>-0.76200000000000001</v>
      </c>
      <c r="J13" s="43"/>
      <c r="K13" s="43">
        <f>Dat_01!M45*100</f>
        <v>-0.76200000000000001</v>
      </c>
    </row>
    <row r="14" spans="3:12">
      <c r="E14" s="35" t="s">
        <v>5</v>
      </c>
      <c r="F14" s="36"/>
      <c r="G14" s="44">
        <f>Dat_01!F45*100</f>
        <v>1.5190000000000001</v>
      </c>
      <c r="H14" s="44"/>
      <c r="I14" s="44">
        <f>Dat_01!J45*100</f>
        <v>1.46</v>
      </c>
      <c r="J14" s="44"/>
      <c r="K14" s="44">
        <f>Dat_01!N45*100</f>
        <v>1.46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Diciembre 2024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Diciembre 2024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Diciembre 2024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18" sqref="B18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Diciembre 2024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diciembre</v>
      </c>
      <c r="B5" s="93" t="s">
        <v>77</v>
      </c>
    </row>
    <row r="6" spans="1:16" ht="15">
      <c r="A6" s="95">
        <f>YEAR(B7)-1</f>
        <v>2023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01/12/2024</v>
      </c>
      <c r="C7" s="99">
        <f>Dat_01!B52</f>
        <v>17.696999999999999</v>
      </c>
      <c r="D7" s="99">
        <f>Dat_01!C52</f>
        <v>13.92</v>
      </c>
      <c r="E7" s="99">
        <f>Dat_01!D52</f>
        <v>10.141999999999999</v>
      </c>
      <c r="F7" s="99">
        <f>Dat_01!H52</f>
        <v>5.7808421052999996</v>
      </c>
      <c r="G7" s="99">
        <f>Dat_01!G52</f>
        <v>13.8892631579</v>
      </c>
      <c r="H7" s="99">
        <f>Dat_01!E52</f>
        <v>11.928000000000001</v>
      </c>
    </row>
    <row r="8" spans="1:16" ht="11.25" customHeight="1">
      <c r="A8" s="92">
        <v>2</v>
      </c>
      <c r="B8" s="98" t="str">
        <f>Dat_01!A53</f>
        <v>02/12/2024</v>
      </c>
      <c r="C8" s="99">
        <f>Dat_01!B53</f>
        <v>18</v>
      </c>
      <c r="D8" s="99">
        <f>Dat_01!C53</f>
        <v>13.909000000000001</v>
      </c>
      <c r="E8" s="99">
        <f>Dat_01!D53</f>
        <v>9.8190000000000008</v>
      </c>
      <c r="F8" s="99">
        <f>Dat_01!H53</f>
        <v>5.7242105263000003</v>
      </c>
      <c r="G8" s="99">
        <f>Dat_01!G53</f>
        <v>13.7492631579</v>
      </c>
      <c r="H8" s="99">
        <f>Dat_01!E53</f>
        <v>9.77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03/12/2024</v>
      </c>
      <c r="C9" s="99">
        <f>Dat_01!B54</f>
        <v>16.632000000000001</v>
      </c>
      <c r="D9" s="99">
        <f>Dat_01!C54</f>
        <v>12.776999999999999</v>
      </c>
      <c r="E9" s="99">
        <f>Dat_01!D54</f>
        <v>8.9220000000000006</v>
      </c>
      <c r="F9" s="99">
        <f>Dat_01!H54</f>
        <v>5.5496315788999997</v>
      </c>
      <c r="G9" s="99">
        <f>Dat_01!G54</f>
        <v>13.945263157899999</v>
      </c>
      <c r="H9" s="99">
        <f>Dat_01!E54</f>
        <v>8.4649999999999999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04/12/2024</v>
      </c>
      <c r="C10" s="99">
        <f>Dat_01!B55</f>
        <v>15.891</v>
      </c>
      <c r="D10" s="99">
        <f>Dat_01!C55</f>
        <v>11.984999999999999</v>
      </c>
      <c r="E10" s="99">
        <f>Dat_01!D55</f>
        <v>8.08</v>
      </c>
      <c r="F10" s="99">
        <f>Dat_01!H55</f>
        <v>6.2148947367999998</v>
      </c>
      <c r="G10" s="99">
        <f>Dat_01!G55</f>
        <v>14.5543684211</v>
      </c>
      <c r="H10" s="99">
        <f>Dat_01!E55</f>
        <v>10.161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05/12/2024</v>
      </c>
      <c r="C11" s="99">
        <f>Dat_01!B56</f>
        <v>17.259</v>
      </c>
      <c r="D11" s="99">
        <f>Dat_01!C56</f>
        <v>12.311</v>
      </c>
      <c r="E11" s="99">
        <f>Dat_01!D56</f>
        <v>7.3620000000000001</v>
      </c>
      <c r="F11" s="99">
        <f>Dat_01!H56</f>
        <v>6.6131578946999996</v>
      </c>
      <c r="G11" s="99">
        <f>Dat_01!G56</f>
        <v>14.591105263199999</v>
      </c>
      <c r="H11" s="99">
        <f>Dat_01!E56</f>
        <v>9.2129999999999992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06/12/2024</v>
      </c>
      <c r="C12" s="99">
        <f>Dat_01!B57</f>
        <v>18.812000000000001</v>
      </c>
      <c r="D12" s="99">
        <f>Dat_01!C57</f>
        <v>14.31</v>
      </c>
      <c r="E12" s="99">
        <f>Dat_01!D57</f>
        <v>9.8070000000000004</v>
      </c>
      <c r="F12" s="99">
        <f>Dat_01!H57</f>
        <v>6.4263157895000003</v>
      </c>
      <c r="G12" s="99">
        <f>Dat_01!G57</f>
        <v>14.8419473684</v>
      </c>
      <c r="H12" s="99">
        <f>Dat_01!E57</f>
        <v>9.1929999999999996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07/12/2024</v>
      </c>
      <c r="C13" s="99">
        <f>Dat_01!B58</f>
        <v>18.231999999999999</v>
      </c>
      <c r="D13" s="99">
        <f>Dat_01!C58</f>
        <v>13.237</v>
      </c>
      <c r="E13" s="99">
        <f>Dat_01!D58</f>
        <v>8.2430000000000003</v>
      </c>
      <c r="F13" s="99">
        <f>Dat_01!H58</f>
        <v>6.6792631579000004</v>
      </c>
      <c r="G13" s="99">
        <f>Dat_01!G58</f>
        <v>15.0154736842</v>
      </c>
      <c r="H13" s="99">
        <f>Dat_01!E58</f>
        <v>10.683999999999999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08/12/2024</v>
      </c>
      <c r="C14" s="99">
        <f>Dat_01!B59</f>
        <v>13.196</v>
      </c>
      <c r="D14" s="99">
        <f>Dat_01!C59</f>
        <v>9.7129999999999992</v>
      </c>
      <c r="E14" s="99">
        <f>Dat_01!D59</f>
        <v>6.2309999999999999</v>
      </c>
      <c r="F14" s="99">
        <f>Dat_01!H59</f>
        <v>7.1900526316000004</v>
      </c>
      <c r="G14" s="99">
        <f>Dat_01!G59</f>
        <v>14.5170526316</v>
      </c>
      <c r="H14" s="99">
        <f>Dat_01!E59</f>
        <v>11.930999999999999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09/12/2024</v>
      </c>
      <c r="C15" s="99">
        <f>Dat_01!B60</f>
        <v>12.246</v>
      </c>
      <c r="D15" s="99">
        <f>Dat_01!C60</f>
        <v>8.5679999999999996</v>
      </c>
      <c r="E15" s="99">
        <f>Dat_01!D60</f>
        <v>4.8890000000000002</v>
      </c>
      <c r="F15" s="99">
        <f>Dat_01!H60</f>
        <v>6.6871052632000003</v>
      </c>
      <c r="G15" s="99">
        <f>Dat_01!G60</f>
        <v>14.575421052599999</v>
      </c>
      <c r="H15" s="99">
        <f>Dat_01!E60</f>
        <v>12.935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10/12/2024</v>
      </c>
      <c r="C16" s="99">
        <f>Dat_01!B61</f>
        <v>11.637</v>
      </c>
      <c r="D16" s="99">
        <f>Dat_01!C61</f>
        <v>7.7009999999999996</v>
      </c>
      <c r="E16" s="99">
        <f>Dat_01!D61</f>
        <v>3.7650000000000001</v>
      </c>
      <c r="F16" s="99">
        <f>Dat_01!H61</f>
        <v>6.2022631579</v>
      </c>
      <c r="G16" s="99">
        <f>Dat_01!G61</f>
        <v>14.4203157895</v>
      </c>
      <c r="H16" s="99">
        <f>Dat_01!E61</f>
        <v>14.523999999999999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11/12/2024</v>
      </c>
      <c r="C17" s="99">
        <f>Dat_01!B62</f>
        <v>10.286</v>
      </c>
      <c r="D17" s="99">
        <f>Dat_01!C62</f>
        <v>7.3479999999999999</v>
      </c>
      <c r="E17" s="99">
        <f>Dat_01!D62</f>
        <v>4.4089999999999998</v>
      </c>
      <c r="F17" s="99">
        <f>Dat_01!H62</f>
        <v>5.6937368420999999</v>
      </c>
      <c r="G17" s="99">
        <f>Dat_01!G62</f>
        <v>14.139894736800001</v>
      </c>
      <c r="H17" s="99">
        <f>Dat_01!E62</f>
        <v>14.92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12/12/2024</v>
      </c>
      <c r="C18" s="99">
        <f>Dat_01!B63</f>
        <v>11.744999999999999</v>
      </c>
      <c r="D18" s="99">
        <f>Dat_01!C63</f>
        <v>8.2050000000000001</v>
      </c>
      <c r="E18" s="99">
        <f>Dat_01!D63</f>
        <v>4.6660000000000004</v>
      </c>
      <c r="F18" s="99">
        <f>Dat_01!H63</f>
        <v>5.2973157894999998</v>
      </c>
      <c r="G18" s="99">
        <f>Dat_01!G63</f>
        <v>13.7637368421</v>
      </c>
      <c r="H18" s="99">
        <f>Dat_01!E63</f>
        <v>14.412000000000001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13/12/2024</v>
      </c>
      <c r="C19" s="99">
        <f>Dat_01!B64</f>
        <v>13.598000000000001</v>
      </c>
      <c r="D19" s="99">
        <f>Dat_01!C64</f>
        <v>9.4169999999999998</v>
      </c>
      <c r="E19" s="99">
        <f>Dat_01!D64</f>
        <v>5.2370000000000001</v>
      </c>
      <c r="F19" s="99">
        <f>Dat_01!H64</f>
        <v>6.0077894736999999</v>
      </c>
      <c r="G19" s="99">
        <f>Dat_01!G64</f>
        <v>13.733210526300001</v>
      </c>
      <c r="H19" s="99">
        <f>Dat_01!E64</f>
        <v>11.868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14/12/2024</v>
      </c>
      <c r="C20" s="99">
        <f>Dat_01!B65</f>
        <v>13.087</v>
      </c>
      <c r="D20" s="99">
        <f>Dat_01!C65</f>
        <v>8.4830000000000005</v>
      </c>
      <c r="E20" s="99">
        <f>Dat_01!D65</f>
        <v>3.879</v>
      </c>
      <c r="F20" s="99">
        <f>Dat_01!H65</f>
        <v>6.0243684211000001</v>
      </c>
      <c r="G20" s="99">
        <f>Dat_01!G65</f>
        <v>13.530894736800001</v>
      </c>
      <c r="H20" s="99">
        <f>Dat_01!E65</f>
        <v>10.765000000000001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15/12/2024</v>
      </c>
      <c r="C21" s="99">
        <f>Dat_01!B66</f>
        <v>13.397</v>
      </c>
      <c r="D21" s="99">
        <f>Dat_01!C66</f>
        <v>8.5380000000000003</v>
      </c>
      <c r="E21" s="99">
        <f>Dat_01!D66</f>
        <v>3.6789999999999998</v>
      </c>
      <c r="F21" s="99">
        <f>Dat_01!H66</f>
        <v>5.3824210525999998</v>
      </c>
      <c r="G21" s="99">
        <f>Dat_01!G66</f>
        <v>13.576947368400001</v>
      </c>
      <c r="H21" s="99">
        <f>Dat_01!E66</f>
        <v>11.077999999999999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16/12/2024</v>
      </c>
      <c r="C22" s="99">
        <f>Dat_01!B67</f>
        <v>14.260999999999999</v>
      </c>
      <c r="D22" s="99">
        <f>Dat_01!C67</f>
        <v>8.9380000000000006</v>
      </c>
      <c r="E22" s="99">
        <f>Dat_01!D67</f>
        <v>3.6160000000000001</v>
      </c>
      <c r="F22" s="99">
        <f>Dat_01!H67</f>
        <v>5.0384736842000004</v>
      </c>
      <c r="G22" s="99">
        <f>Dat_01!G67</f>
        <v>13.2984210526</v>
      </c>
      <c r="H22" s="99">
        <f>Dat_01!E67</f>
        <v>8.9909999999999997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17/12/2024</v>
      </c>
      <c r="C23" s="99">
        <f>Dat_01!B68</f>
        <v>14.98</v>
      </c>
      <c r="D23" s="99">
        <f>Dat_01!C68</f>
        <v>9.8040000000000003</v>
      </c>
      <c r="E23" s="99">
        <f>Dat_01!D68</f>
        <v>4.6289999999999996</v>
      </c>
      <c r="F23" s="99">
        <f>Dat_01!H68</f>
        <v>4.9353684210999997</v>
      </c>
      <c r="G23" s="99">
        <f>Dat_01!G68</f>
        <v>13.3986315789</v>
      </c>
      <c r="H23" s="99">
        <f>Dat_01!E68</f>
        <v>7.9969999999999999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18/12/2024</v>
      </c>
      <c r="C24" s="99">
        <f>Dat_01!B69</f>
        <v>16.867000000000001</v>
      </c>
      <c r="D24" s="99">
        <f>Dat_01!C69</f>
        <v>11.816000000000001</v>
      </c>
      <c r="E24" s="99">
        <f>Dat_01!D69</f>
        <v>6.7649999999999997</v>
      </c>
      <c r="F24" s="99">
        <f>Dat_01!H69</f>
        <v>5.0044736841999997</v>
      </c>
      <c r="G24" s="99">
        <f>Dat_01!G69</f>
        <v>13.2288421053</v>
      </c>
      <c r="H24" s="99">
        <f>Dat_01!E69</f>
        <v>7.5339999999999998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19/12/2024</v>
      </c>
      <c r="C25" s="99">
        <f>Dat_01!B70</f>
        <v>17.541</v>
      </c>
      <c r="D25" s="99">
        <f>Dat_01!C70</f>
        <v>12.786</v>
      </c>
      <c r="E25" s="99">
        <f>Dat_01!D70</f>
        <v>8.032</v>
      </c>
      <c r="F25" s="99">
        <f>Dat_01!H70</f>
        <v>5.5555789473999999</v>
      </c>
      <c r="G25" s="99">
        <f>Dat_01!G70</f>
        <v>13.4022631579</v>
      </c>
      <c r="H25" s="99">
        <f>Dat_01!E70</f>
        <v>8.2189999999999994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20/12/2024</v>
      </c>
      <c r="C26" s="99">
        <f>Dat_01!B71</f>
        <v>13.721</v>
      </c>
      <c r="D26" s="99">
        <f>Dat_01!C71</f>
        <v>9.3919999999999995</v>
      </c>
      <c r="E26" s="99">
        <f>Dat_01!D71</f>
        <v>5.0640000000000001</v>
      </c>
      <c r="F26" s="99">
        <f>Dat_01!H71</f>
        <v>5.5906315789000001</v>
      </c>
      <c r="G26" s="99">
        <f>Dat_01!G71</f>
        <v>13.390526315800001</v>
      </c>
      <c r="H26" s="99">
        <f>Dat_01!E71</f>
        <v>9.3049999999999997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21/12/2024</v>
      </c>
      <c r="C27" s="99">
        <f>Dat_01!B72</f>
        <v>13.738</v>
      </c>
      <c r="D27" s="99">
        <f>Dat_01!C72</f>
        <v>8.7449999999999992</v>
      </c>
      <c r="E27" s="99">
        <f>Dat_01!D72</f>
        <v>3.7530000000000001</v>
      </c>
      <c r="F27" s="99">
        <f>Dat_01!H72</f>
        <v>5.9111578946999996</v>
      </c>
      <c r="G27" s="99">
        <f>Dat_01!G72</f>
        <v>14.5332105263</v>
      </c>
      <c r="H27" s="99">
        <f>Dat_01!E72</f>
        <v>10.305999999999999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22/12/2024</v>
      </c>
      <c r="C28" s="99">
        <f>Dat_01!B73</f>
        <v>16.030999999999999</v>
      </c>
      <c r="D28" s="99">
        <f>Dat_01!C73</f>
        <v>10.617000000000001</v>
      </c>
      <c r="E28" s="99">
        <f>Dat_01!D73</f>
        <v>5.2030000000000003</v>
      </c>
      <c r="F28" s="99">
        <f>Dat_01!H73</f>
        <v>6.3384210526000002</v>
      </c>
      <c r="G28" s="99">
        <f>Dat_01!G73</f>
        <v>14.785</v>
      </c>
      <c r="H28" s="99">
        <f>Dat_01!E73</f>
        <v>11.579000000000001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23/12/2024</v>
      </c>
      <c r="C29" s="99">
        <f>Dat_01!B74</f>
        <v>14.189</v>
      </c>
      <c r="D29" s="99">
        <f>Dat_01!C74</f>
        <v>10.085000000000001</v>
      </c>
      <c r="E29" s="99">
        <f>Dat_01!D74</f>
        <v>5.98</v>
      </c>
      <c r="F29" s="99">
        <f>Dat_01!H74</f>
        <v>5.9385263157999999</v>
      </c>
      <c r="G29" s="99">
        <f>Dat_01!G74</f>
        <v>14.3470526316</v>
      </c>
      <c r="H29" s="99">
        <f>Dat_01!E74</f>
        <v>10.086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24/12/2024</v>
      </c>
      <c r="C30" s="99">
        <f>Dat_01!B75</f>
        <v>15.353999999999999</v>
      </c>
      <c r="D30" s="99">
        <f>Dat_01!C75</f>
        <v>10.19</v>
      </c>
      <c r="E30" s="99">
        <f>Dat_01!D75</f>
        <v>5.0259999999999998</v>
      </c>
      <c r="F30" s="99">
        <f>Dat_01!H75</f>
        <v>5.5356842105000004</v>
      </c>
      <c r="G30" s="99">
        <f>Dat_01!G75</f>
        <v>14.263999999999999</v>
      </c>
      <c r="H30" s="99">
        <f>Dat_01!E75</f>
        <v>8.8320000000000007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25/12/2024</v>
      </c>
      <c r="C31" s="99">
        <f>Dat_01!B76</f>
        <v>16.122</v>
      </c>
      <c r="D31" s="99">
        <f>Dat_01!C76</f>
        <v>10.928000000000001</v>
      </c>
      <c r="E31" s="99">
        <f>Dat_01!D76</f>
        <v>5.734</v>
      </c>
      <c r="F31" s="99">
        <f>Dat_01!H76</f>
        <v>5.0358421053000004</v>
      </c>
      <c r="G31" s="99">
        <f>Dat_01!G76</f>
        <v>13.6595789474</v>
      </c>
      <c r="H31" s="99">
        <f>Dat_01!E76</f>
        <v>8.0549999999999997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26/12/2024</v>
      </c>
      <c r="C32" s="99">
        <f>Dat_01!B77</f>
        <v>14.613</v>
      </c>
      <c r="D32" s="99">
        <f>Dat_01!C77</f>
        <v>10.493</v>
      </c>
      <c r="E32" s="99">
        <f>Dat_01!D77</f>
        <v>6.3730000000000002</v>
      </c>
      <c r="F32" s="99">
        <f>Dat_01!H77</f>
        <v>4.7115789473999996</v>
      </c>
      <c r="G32" s="99">
        <f>Dat_01!G77</f>
        <v>13.3845789474</v>
      </c>
      <c r="H32" s="99">
        <f>Dat_01!E77</f>
        <v>7.6760000000000002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27/12/2024</v>
      </c>
      <c r="C33" s="99">
        <f>Dat_01!B78</f>
        <v>14.372</v>
      </c>
      <c r="D33" s="99">
        <f>Dat_01!C78</f>
        <v>9.9610000000000003</v>
      </c>
      <c r="E33" s="99">
        <f>Dat_01!D78</f>
        <v>5.5510000000000002</v>
      </c>
      <c r="F33" s="99">
        <f>Dat_01!H78</f>
        <v>4.6892105263000001</v>
      </c>
      <c r="G33" s="99">
        <f>Dat_01!G78</f>
        <v>13.7167368421</v>
      </c>
      <c r="H33" s="99">
        <f>Dat_01!E78</f>
        <v>7.819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28/12/2024</v>
      </c>
      <c r="C34" s="99">
        <f>Dat_01!B79</f>
        <v>13.478</v>
      </c>
      <c r="D34" s="99">
        <f>Dat_01!C79</f>
        <v>8.9320000000000004</v>
      </c>
      <c r="E34" s="99">
        <f>Dat_01!D79</f>
        <v>4.3860000000000001</v>
      </c>
      <c r="F34" s="99">
        <f>Dat_01!H79</f>
        <v>5.2258421052999999</v>
      </c>
      <c r="G34" s="99">
        <f>Dat_01!G79</f>
        <v>13.940789473700001</v>
      </c>
      <c r="H34" s="99">
        <f>Dat_01!E79</f>
        <v>8.2989999999999995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29/12/2024</v>
      </c>
      <c r="C35" s="99">
        <f>Dat_01!B80</f>
        <v>13.189</v>
      </c>
      <c r="D35" s="99">
        <f>Dat_01!C80</f>
        <v>8.3930000000000007</v>
      </c>
      <c r="E35" s="99">
        <f>Dat_01!D80</f>
        <v>3.597</v>
      </c>
      <c r="F35" s="99">
        <f>Dat_01!H80</f>
        <v>5.3022631578999997</v>
      </c>
      <c r="G35" s="99">
        <f>Dat_01!G80</f>
        <v>13.7004736842</v>
      </c>
      <c r="H35" s="99">
        <f>Dat_01!E80</f>
        <v>9.1649999999999991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30/12/2024</v>
      </c>
      <c r="C36" s="99">
        <f>Dat_01!B81</f>
        <v>12.89</v>
      </c>
      <c r="D36" s="99">
        <f>Dat_01!C81</f>
        <v>7.3280000000000003</v>
      </c>
      <c r="E36" s="99">
        <f>Dat_01!D81</f>
        <v>1.766</v>
      </c>
      <c r="F36" s="99">
        <f>Dat_01!H81</f>
        <v>5.2767368421</v>
      </c>
      <c r="G36" s="99">
        <f>Dat_01!G81</f>
        <v>14.407263157899999</v>
      </c>
      <c r="H36" s="99">
        <f>Dat_01!E81</f>
        <v>9.8339999999999996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31/12/2024</v>
      </c>
      <c r="C37" s="99">
        <f>Dat_01!B82</f>
        <v>12.881</v>
      </c>
      <c r="D37" s="99">
        <f>Dat_01!C82</f>
        <v>7.5019999999999998</v>
      </c>
      <c r="E37" s="99">
        <f>Dat_01!D82</f>
        <v>2.1230000000000002</v>
      </c>
      <c r="F37" s="99">
        <f>Dat_01!H82</f>
        <v>5.2336842104999999</v>
      </c>
      <c r="G37" s="99">
        <f>Dat_01!G82</f>
        <v>13.9944210526</v>
      </c>
      <c r="H37" s="99">
        <f>Dat_01!E82</f>
        <v>10.268000000000001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14.707806451612907</v>
      </c>
      <c r="D38" s="101">
        <f t="shared" si="0"/>
        <v>10.20425806451613</v>
      </c>
      <c r="E38" s="101">
        <f t="shared" si="0"/>
        <v>5.700903225806452</v>
      </c>
      <c r="F38" s="101">
        <f t="shared" si="0"/>
        <v>5.7031239388806441</v>
      </c>
      <c r="G38" s="101">
        <f t="shared" si="0"/>
        <v>14.009546689303226</v>
      </c>
      <c r="H38" s="101">
        <f t="shared" si="0"/>
        <v>10.187483870967743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20486.167309894001</v>
      </c>
    </row>
    <row r="43" spans="1:16" ht="11.25" customHeight="1">
      <c r="A43" s="103" t="s">
        <v>87</v>
      </c>
      <c r="B43" s="98">
        <v>42643</v>
      </c>
      <c r="C43" s="104">
        <f>Dat_01!B95</f>
        <v>18959.861198449998</v>
      </c>
    </row>
    <row r="44" spans="1:16" ht="11.25" customHeight="1">
      <c r="A44" s="103" t="s">
        <v>88</v>
      </c>
      <c r="B44" s="98">
        <v>42674</v>
      </c>
      <c r="C44" s="104">
        <f>Dat_01!B96</f>
        <v>18102.428654558</v>
      </c>
    </row>
    <row r="45" spans="1:16" ht="11.25" customHeight="1">
      <c r="A45" s="103" t="s">
        <v>89</v>
      </c>
      <c r="B45" s="98">
        <v>42704</v>
      </c>
      <c r="C45" s="104">
        <f>Dat_01!B97</f>
        <v>18199.926079624001</v>
      </c>
    </row>
    <row r="46" spans="1:16" ht="11.25" customHeight="1">
      <c r="A46" s="103" t="s">
        <v>90</v>
      </c>
      <c r="B46" s="98">
        <v>42735</v>
      </c>
      <c r="C46" s="104">
        <f>Dat_01!B98</f>
        <v>19138.984155294998</v>
      </c>
    </row>
    <row r="47" spans="1:16" ht="11.25" customHeight="1">
      <c r="A47" s="103" t="s">
        <v>91</v>
      </c>
      <c r="B47" s="98">
        <v>42766</v>
      </c>
      <c r="C47" s="104">
        <f>Dat_01!B99</f>
        <v>20783.747203071998</v>
      </c>
    </row>
    <row r="48" spans="1:16" ht="11.25" customHeight="1">
      <c r="A48" s="103" t="s">
        <v>92</v>
      </c>
      <c r="B48" s="98">
        <v>42794</v>
      </c>
      <c r="C48" s="104">
        <f>Dat_01!B100</f>
        <v>19306.806581596</v>
      </c>
    </row>
    <row r="49" spans="1:3" ht="11.25" customHeight="1">
      <c r="A49" s="103" t="s">
        <v>93</v>
      </c>
      <c r="B49" s="98">
        <v>42825</v>
      </c>
      <c r="C49" s="104">
        <f>Dat_01!B101</f>
        <v>19343.614833938998</v>
      </c>
    </row>
    <row r="50" spans="1:3" ht="11.25" customHeight="1">
      <c r="A50" s="103" t="s">
        <v>94</v>
      </c>
      <c r="B50" s="98">
        <v>42855</v>
      </c>
      <c r="C50" s="104">
        <f>Dat_01!B102</f>
        <v>17071.739878231001</v>
      </c>
    </row>
    <row r="51" spans="1:3" ht="11.25" customHeight="1">
      <c r="A51" s="103" t="s">
        <v>87</v>
      </c>
      <c r="B51" s="98">
        <v>42886</v>
      </c>
      <c r="C51" s="104">
        <f>Dat_01!B103</f>
        <v>17925.093686863001</v>
      </c>
    </row>
    <row r="52" spans="1:3" ht="11.25" customHeight="1">
      <c r="A52" s="103" t="s">
        <v>94</v>
      </c>
      <c r="B52" s="98">
        <v>42916</v>
      </c>
      <c r="C52" s="104">
        <f>Dat_01!B104</f>
        <v>18555.273481952001</v>
      </c>
    </row>
    <row r="53" spans="1:3" ht="11.25" customHeight="1">
      <c r="A53" s="103" t="s">
        <v>86</v>
      </c>
      <c r="B53" s="98">
        <v>42947</v>
      </c>
      <c r="C53" s="104">
        <f>Dat_01!B105</f>
        <v>21147.035178134</v>
      </c>
    </row>
    <row r="54" spans="1:3" ht="11.25" customHeight="1">
      <c r="A54" s="103" t="s">
        <v>86</v>
      </c>
      <c r="B54" s="98">
        <v>42978</v>
      </c>
      <c r="C54" s="104">
        <f>Dat_01!B106</f>
        <v>20144.493632336002</v>
      </c>
    </row>
    <row r="55" spans="1:3" ht="11.25" customHeight="1">
      <c r="A55" s="103" t="s">
        <v>87</v>
      </c>
      <c r="B55" s="98">
        <v>43008</v>
      </c>
      <c r="C55" s="104">
        <f>Dat_01!B107</f>
        <v>18259.250952975999</v>
      </c>
    </row>
    <row r="56" spans="1:3" ht="11.25" customHeight="1">
      <c r="A56" s="103" t="s">
        <v>88</v>
      </c>
      <c r="B56" s="98">
        <v>43039</v>
      </c>
      <c r="C56" s="104">
        <f>Dat_01!B108</f>
        <v>18498.181528513</v>
      </c>
    </row>
    <row r="57" spans="1:3" ht="11.25" customHeight="1">
      <c r="A57" s="103" t="s">
        <v>89</v>
      </c>
      <c r="B57" s="98">
        <v>43069</v>
      </c>
      <c r="C57" s="104">
        <f>Dat_01!B109</f>
        <v>18858.458152863001</v>
      </c>
    </row>
    <row r="58" spans="1:3" ht="11.25" customHeight="1">
      <c r="A58" s="103" t="s">
        <v>90</v>
      </c>
      <c r="B58" s="98">
        <v>43100</v>
      </c>
      <c r="C58" s="104">
        <f>Dat_01!B110</f>
        <v>19992.363477161001</v>
      </c>
    </row>
    <row r="59" spans="1:3" ht="11.25" customHeight="1">
      <c r="A59" s="103" t="s">
        <v>91</v>
      </c>
      <c r="B59" s="98">
        <v>43131</v>
      </c>
      <c r="C59" s="104">
        <f>Dat_01!B111</f>
        <v>21001.768473843</v>
      </c>
    </row>
    <row r="60" spans="1:3" ht="11.25" customHeight="1">
      <c r="A60" s="103" t="s">
        <v>92</v>
      </c>
      <c r="B60" s="98">
        <v>43159</v>
      </c>
      <c r="C60" s="104">
        <f>Dat_01!B112</f>
        <v>19085.854432872002</v>
      </c>
    </row>
    <row r="61" spans="1:3" ht="11.25" customHeight="1">
      <c r="A61" s="103" t="s">
        <v>93</v>
      </c>
      <c r="B61" s="98">
        <v>43190</v>
      </c>
      <c r="C61" s="104">
        <f>Dat_01!B113</f>
        <v>19365.496333350002</v>
      </c>
    </row>
    <row r="62" spans="1:3" ht="11.25" customHeight="1">
      <c r="A62" s="103" t="s">
        <v>94</v>
      </c>
      <c r="B62" s="98">
        <v>43220</v>
      </c>
      <c r="C62" s="104">
        <f>Dat_01!B114</f>
        <v>18015.633185657</v>
      </c>
    </row>
    <row r="63" spans="1:3" ht="11.25" customHeight="1">
      <c r="A63" s="103" t="s">
        <v>87</v>
      </c>
      <c r="B63" s="98">
        <v>43251</v>
      </c>
      <c r="C63" s="104">
        <f>Dat_01!B115</f>
        <v>18184.117637349998</v>
      </c>
    </row>
    <row r="64" spans="1:3" ht="11.25" customHeight="1">
      <c r="A64" s="103" t="s">
        <v>94</v>
      </c>
      <c r="B64" s="98">
        <v>43281</v>
      </c>
      <c r="C64" s="104">
        <f>Dat_01!B116</f>
        <v>18226.510497849999</v>
      </c>
    </row>
    <row r="65" spans="1:4" ht="11.25" customHeight="1">
      <c r="A65" s="103" t="s">
        <v>86</v>
      </c>
      <c r="B65" s="98">
        <v>43312</v>
      </c>
      <c r="C65" s="104">
        <f>Dat_01!B117</f>
        <v>21133.153917344</v>
      </c>
    </row>
    <row r="66" spans="1:4" ht="11.25" customHeight="1">
      <c r="A66" s="103" t="s">
        <v>86</v>
      </c>
      <c r="B66" s="105">
        <v>43343</v>
      </c>
      <c r="C66" s="106">
        <f>Dat_01!B118</f>
        <v>20736.038399156001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01/12/2024</v>
      </c>
      <c r="C70" s="104">
        <f>Dat_01!B129</f>
        <v>28392.128000000001</v>
      </c>
      <c r="D70" s="104">
        <f>Dat_01!D129</f>
        <v>560.39412423199997</v>
      </c>
    </row>
    <row r="71" spans="1:4" ht="11.25" customHeight="1">
      <c r="A71" s="92">
        <v>2</v>
      </c>
      <c r="B71" s="98" t="str">
        <f>Dat_01!A130</f>
        <v>02/12/2024</v>
      </c>
      <c r="C71" s="104">
        <f>Dat_01!B130</f>
        <v>33299.730000000003</v>
      </c>
      <c r="D71" s="104">
        <f>Dat_01!D130</f>
        <v>661.34137143199996</v>
      </c>
    </row>
    <row r="72" spans="1:4" ht="11.25" customHeight="1">
      <c r="A72" s="92">
        <v>3</v>
      </c>
      <c r="B72" s="98" t="str">
        <f>Dat_01!A131</f>
        <v>03/12/2024</v>
      </c>
      <c r="C72" s="104">
        <f>Dat_01!B131</f>
        <v>33571.447999999997</v>
      </c>
      <c r="D72" s="104">
        <f>Dat_01!D131</f>
        <v>677.65764300800004</v>
      </c>
    </row>
    <row r="73" spans="1:4" ht="11.25" customHeight="1">
      <c r="A73" s="92">
        <v>4</v>
      </c>
      <c r="B73" s="98" t="str">
        <f>Dat_01!A132</f>
        <v>04/12/2024</v>
      </c>
      <c r="C73" s="104">
        <f>Dat_01!B132</f>
        <v>34139.898999999998</v>
      </c>
      <c r="D73" s="104">
        <f>Dat_01!D132</f>
        <v>687.11844775199995</v>
      </c>
    </row>
    <row r="74" spans="1:4" ht="11.25" customHeight="1">
      <c r="A74" s="92">
        <v>5</v>
      </c>
      <c r="B74" s="98" t="str">
        <f>Dat_01!A133</f>
        <v>05/12/2024</v>
      </c>
      <c r="C74" s="104">
        <f>Dat_01!B133</f>
        <v>32603.995999999999</v>
      </c>
      <c r="D74" s="104">
        <f>Dat_01!D133</f>
        <v>681.34065656799999</v>
      </c>
    </row>
    <row r="75" spans="1:4" ht="11.25" customHeight="1">
      <c r="A75" s="92">
        <v>6</v>
      </c>
      <c r="B75" s="98" t="str">
        <f>Dat_01!A134</f>
        <v>06/12/2024</v>
      </c>
      <c r="C75" s="104">
        <f>Dat_01!B134</f>
        <v>28063.517</v>
      </c>
      <c r="D75" s="104">
        <f>Dat_01!D134</f>
        <v>590.373756888</v>
      </c>
    </row>
    <row r="76" spans="1:4" ht="11.25" customHeight="1">
      <c r="A76" s="92">
        <v>7</v>
      </c>
      <c r="B76" s="98" t="str">
        <f>Dat_01!A135</f>
        <v>07/12/2024</v>
      </c>
      <c r="C76" s="104">
        <f>Dat_01!B135</f>
        <v>28933.074000000001</v>
      </c>
      <c r="D76" s="104">
        <f>Dat_01!D135</f>
        <v>581.77924671999995</v>
      </c>
    </row>
    <row r="77" spans="1:4" ht="11.25" customHeight="1">
      <c r="A77" s="92">
        <v>8</v>
      </c>
      <c r="B77" s="98" t="str">
        <f>Dat_01!A136</f>
        <v>08/12/2024</v>
      </c>
      <c r="C77" s="104">
        <f>Dat_01!B136</f>
        <v>29663.976999999999</v>
      </c>
      <c r="D77" s="104">
        <f>Dat_01!D136</f>
        <v>574.49027547200001</v>
      </c>
    </row>
    <row r="78" spans="1:4" ht="11.25" customHeight="1">
      <c r="A78" s="92">
        <v>9</v>
      </c>
      <c r="B78" s="98" t="str">
        <f>Dat_01!A137</f>
        <v>09/12/2024</v>
      </c>
      <c r="C78" s="104">
        <f>Dat_01!B137</f>
        <v>35088.394</v>
      </c>
      <c r="D78" s="104">
        <f>Dat_01!D137</f>
        <v>680.28956887200002</v>
      </c>
    </row>
    <row r="79" spans="1:4" ht="11.25" customHeight="1">
      <c r="A79" s="92">
        <v>10</v>
      </c>
      <c r="B79" s="98" t="str">
        <f>Dat_01!A138</f>
        <v>10/12/2024</v>
      </c>
      <c r="C79" s="104">
        <f>Dat_01!B138</f>
        <v>37114.082999999999</v>
      </c>
      <c r="D79" s="104">
        <f>Dat_01!D138</f>
        <v>734.14041750399997</v>
      </c>
    </row>
    <row r="80" spans="1:4" ht="11.25" customHeight="1">
      <c r="A80" s="92">
        <v>11</v>
      </c>
      <c r="B80" s="98" t="str">
        <f>Dat_01!A139</f>
        <v>11/12/2024</v>
      </c>
      <c r="C80" s="104">
        <f>Dat_01!B139</f>
        <v>36949.527000000002</v>
      </c>
      <c r="D80" s="104">
        <f>Dat_01!D139</f>
        <v>762.84331375199997</v>
      </c>
    </row>
    <row r="81" spans="1:4" ht="11.25" customHeight="1">
      <c r="A81" s="92">
        <v>12</v>
      </c>
      <c r="B81" s="98" t="str">
        <f>Dat_01!A140</f>
        <v>12/12/2024</v>
      </c>
      <c r="C81" s="104">
        <f>Dat_01!B140</f>
        <v>36683.824000000001</v>
      </c>
      <c r="D81" s="104">
        <f>Dat_01!D140</f>
        <v>757.55337538399999</v>
      </c>
    </row>
    <row r="82" spans="1:4" ht="11.25" customHeight="1">
      <c r="A82" s="92">
        <v>13</v>
      </c>
      <c r="B82" s="98" t="str">
        <f>Dat_01!A141</f>
        <v>13/12/2024</v>
      </c>
      <c r="C82" s="104">
        <f>Dat_01!B141</f>
        <v>35331.673000000003</v>
      </c>
      <c r="D82" s="104">
        <f>Dat_01!D141</f>
        <v>738.95267115199999</v>
      </c>
    </row>
    <row r="83" spans="1:4" ht="11.25" customHeight="1">
      <c r="A83" s="92">
        <v>14</v>
      </c>
      <c r="B83" s="98" t="str">
        <f>Dat_01!A142</f>
        <v>14/12/2024</v>
      </c>
      <c r="C83" s="104">
        <f>Dat_01!B142</f>
        <v>31934.895240000002</v>
      </c>
      <c r="D83" s="104">
        <f>Dat_01!D142</f>
        <v>659.23873083199999</v>
      </c>
    </row>
    <row r="84" spans="1:4" ht="11.25" customHeight="1">
      <c r="A84" s="92">
        <v>15</v>
      </c>
      <c r="B84" s="98" t="str">
        <f>Dat_01!A143</f>
        <v>15/12/2024</v>
      </c>
      <c r="C84" s="104">
        <f>Dat_01!B143</f>
        <v>32761.437999999998</v>
      </c>
      <c r="D84" s="104">
        <f>Dat_01!D143</f>
        <v>624.59721554400005</v>
      </c>
    </row>
    <row r="85" spans="1:4" ht="11.25" customHeight="1">
      <c r="A85" s="92">
        <v>16</v>
      </c>
      <c r="B85" s="98" t="str">
        <f>Dat_01!A144</f>
        <v>16/12/2024</v>
      </c>
      <c r="C85" s="104">
        <f>Dat_01!B144</f>
        <v>37583.932240000002</v>
      </c>
      <c r="D85" s="104">
        <f>Dat_01!D144</f>
        <v>735.011545888</v>
      </c>
    </row>
    <row r="86" spans="1:4" ht="11.25" customHeight="1">
      <c r="A86" s="92">
        <v>17</v>
      </c>
      <c r="B86" s="98" t="str">
        <f>Dat_01!A145</f>
        <v>17/12/2024</v>
      </c>
      <c r="C86" s="104">
        <f>Dat_01!B145</f>
        <v>37472.36</v>
      </c>
      <c r="D86" s="104">
        <f>Dat_01!D145</f>
        <v>747.89546478399996</v>
      </c>
    </row>
    <row r="87" spans="1:4" ht="11.25" customHeight="1">
      <c r="A87" s="92">
        <v>18</v>
      </c>
      <c r="B87" s="98" t="str">
        <f>Dat_01!A146</f>
        <v>18/12/2024</v>
      </c>
      <c r="C87" s="104">
        <f>Dat_01!B146</f>
        <v>36489.616000000002</v>
      </c>
      <c r="D87" s="104">
        <f>Dat_01!D146</f>
        <v>733.68972792</v>
      </c>
    </row>
    <row r="88" spans="1:4" ht="11.25" customHeight="1">
      <c r="A88" s="92">
        <v>19</v>
      </c>
      <c r="B88" s="98" t="str">
        <f>Dat_01!A147</f>
        <v>19/12/2024</v>
      </c>
      <c r="C88" s="104">
        <f>Dat_01!B147</f>
        <v>35364.392</v>
      </c>
      <c r="D88" s="104">
        <f>Dat_01!D147</f>
        <v>723.00265063200004</v>
      </c>
    </row>
    <row r="89" spans="1:4" ht="11.25" customHeight="1">
      <c r="A89" s="92">
        <v>20</v>
      </c>
      <c r="B89" s="98" t="str">
        <f>Dat_01!A148</f>
        <v>20/12/2024</v>
      </c>
      <c r="C89" s="104">
        <f>Dat_01!B148</f>
        <v>33705.561999999998</v>
      </c>
      <c r="D89" s="104">
        <f>Dat_01!D148</f>
        <v>699.07264324000005</v>
      </c>
    </row>
    <row r="90" spans="1:4" ht="11.25" customHeight="1">
      <c r="A90" s="92">
        <v>21</v>
      </c>
      <c r="B90" s="98" t="str">
        <f>Dat_01!A149</f>
        <v>21/12/2024</v>
      </c>
      <c r="C90" s="104">
        <f>Dat_01!B149</f>
        <v>30832.292000000001</v>
      </c>
      <c r="D90" s="104">
        <f>Dat_01!D149</f>
        <v>629.39453269600006</v>
      </c>
    </row>
    <row r="91" spans="1:4" ht="11.25" customHeight="1">
      <c r="A91" s="92">
        <v>22</v>
      </c>
      <c r="B91" s="98" t="str">
        <f>Dat_01!A150</f>
        <v>22/12/2024</v>
      </c>
      <c r="C91" s="104">
        <f>Dat_01!B150</f>
        <v>30088.518103999999</v>
      </c>
      <c r="D91" s="104">
        <f>Dat_01!D150</f>
        <v>598.66163767199998</v>
      </c>
    </row>
    <row r="92" spans="1:4" ht="11.25" customHeight="1">
      <c r="A92" s="92">
        <v>23</v>
      </c>
      <c r="B92" s="98" t="str">
        <f>Dat_01!A151</f>
        <v>23/12/2024</v>
      </c>
      <c r="C92" s="104">
        <f>Dat_01!B151</f>
        <v>32411.904999999999</v>
      </c>
      <c r="D92" s="104">
        <f>Dat_01!D151</f>
        <v>645.47067909600003</v>
      </c>
    </row>
    <row r="93" spans="1:4" ht="11.25" customHeight="1">
      <c r="A93" s="92">
        <v>24</v>
      </c>
      <c r="B93" s="98" t="str">
        <f>Dat_01!A152</f>
        <v>24/12/2024</v>
      </c>
      <c r="C93" s="104">
        <f>Dat_01!B152</f>
        <v>29251.615000000002</v>
      </c>
      <c r="D93" s="104">
        <f>Dat_01!D152</f>
        <v>597.64583692799999</v>
      </c>
    </row>
    <row r="94" spans="1:4" ht="11.25" customHeight="1">
      <c r="A94" s="92">
        <v>25</v>
      </c>
      <c r="B94" s="98" t="str">
        <f>Dat_01!A153</f>
        <v>25/12/2024</v>
      </c>
      <c r="C94" s="104">
        <f>Dat_01!B153</f>
        <v>26142.059000000001</v>
      </c>
      <c r="D94" s="104">
        <f>Dat_01!D153</f>
        <v>507.29877500800001</v>
      </c>
    </row>
    <row r="95" spans="1:4" ht="11.25" customHeight="1">
      <c r="A95" s="92">
        <v>26</v>
      </c>
      <c r="B95" s="98" t="str">
        <f>Dat_01!A154</f>
        <v>26/12/2024</v>
      </c>
      <c r="C95" s="104">
        <f>Dat_01!B154</f>
        <v>30651.956999999999</v>
      </c>
      <c r="D95" s="104">
        <f>Dat_01!D154</f>
        <v>599.10201781599994</v>
      </c>
    </row>
    <row r="96" spans="1:4" ht="11.25" customHeight="1">
      <c r="A96" s="92">
        <v>27</v>
      </c>
      <c r="B96" s="98" t="str">
        <f>Dat_01!A155</f>
        <v>27/12/2024</v>
      </c>
      <c r="C96" s="104">
        <f>Dat_01!B155</f>
        <v>31241.411</v>
      </c>
      <c r="D96" s="104">
        <f>Dat_01!D155</f>
        <v>630.38432020000005</v>
      </c>
    </row>
    <row r="97" spans="1:9" ht="11.25" customHeight="1">
      <c r="A97" s="92">
        <v>28</v>
      </c>
      <c r="B97" s="98" t="str">
        <f>Dat_01!A156</f>
        <v>28/12/2024</v>
      </c>
      <c r="C97" s="104">
        <f>Dat_01!B156</f>
        <v>29962.563999999998</v>
      </c>
      <c r="D97" s="104">
        <f>Dat_01!D156</f>
        <v>598.52670396799999</v>
      </c>
    </row>
    <row r="98" spans="1:9" ht="11.25" customHeight="1">
      <c r="A98" s="92">
        <v>29</v>
      </c>
      <c r="B98" s="98" t="str">
        <f>Dat_01!A157</f>
        <v>29/12/2024</v>
      </c>
      <c r="C98" s="104">
        <f>Dat_01!B157</f>
        <v>29836.989000000001</v>
      </c>
      <c r="D98" s="104">
        <f>Dat_01!D157</f>
        <v>577.01410376000001</v>
      </c>
    </row>
    <row r="99" spans="1:9" ht="11.25" customHeight="1">
      <c r="A99" s="92">
        <v>30</v>
      </c>
      <c r="B99" s="98" t="str">
        <f>Dat_01!A158</f>
        <v>30/12/2024</v>
      </c>
      <c r="C99" s="104">
        <f>Dat_01!B158</f>
        <v>32688.563999999998</v>
      </c>
      <c r="D99" s="104">
        <f>Dat_01!D158</f>
        <v>646.118012056</v>
      </c>
    </row>
    <row r="100" spans="1:9" ht="11.25" customHeight="1">
      <c r="A100" s="92">
        <v>31</v>
      </c>
      <c r="B100" s="98" t="str">
        <f>Dat_01!A159</f>
        <v>31/12/2024</v>
      </c>
      <c r="C100" s="104">
        <f>Dat_01!B159</f>
        <v>30787.978999999999</v>
      </c>
      <c r="D100" s="104">
        <f>Dat_01!D159</f>
        <v>620.466718152</v>
      </c>
    </row>
    <row r="101" spans="1:9" ht="11.25" customHeight="1">
      <c r="A101" s="92"/>
      <c r="B101" s="100" t="s">
        <v>96</v>
      </c>
      <c r="C101" s="107">
        <f>MAX(C70:C100)</f>
        <v>37583.932240000002</v>
      </c>
      <c r="D101" s="107">
        <f>MAX(D70:D100)</f>
        <v>762.84331375199997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2023</v>
      </c>
      <c r="C107" s="110">
        <f>Dat_01!D173</f>
        <v>37278</v>
      </c>
      <c r="D107" s="110">
        <f>Dat_01!B173</f>
        <v>39101</v>
      </c>
      <c r="E107" s="110"/>
      <c r="F107" s="111" t="str">
        <f>Dat_01!D185</f>
        <v>19 julio (14:27 h)</v>
      </c>
      <c r="G107" s="111" t="str">
        <f>Dat_01!E185</f>
        <v>24 enero (20:43 h)</v>
      </c>
    </row>
    <row r="108" spans="1:9" ht="11.25" customHeight="1">
      <c r="B108" s="109">
        <f>Dat_01!A186</f>
        <v>2024</v>
      </c>
      <c r="C108" s="110">
        <f>Dat_01!D174</f>
        <v>36184</v>
      </c>
      <c r="D108" s="110">
        <f>Dat_01!B174</f>
        <v>38272</v>
      </c>
      <c r="E108" s="110"/>
      <c r="F108" s="111" t="str">
        <f>Dat_01!D186</f>
        <v>30 julio (14:41 h)</v>
      </c>
      <c r="G108" s="111" t="str">
        <f>Dat_01!E186</f>
        <v>9 enero (20:56 h)</v>
      </c>
    </row>
    <row r="109" spans="1:9" ht="11.25" customHeight="1">
      <c r="B109" s="112" t="str">
        <f>Dat_01!A187</f>
        <v>dic-24</v>
      </c>
      <c r="C109" s="113">
        <f>Dat_01!B166</f>
        <v>37880</v>
      </c>
      <c r="D109" s="113"/>
      <c r="E109" s="113"/>
      <c r="F109" s="114" t="str">
        <f>Dat_01!D187</f>
        <v/>
      </c>
      <c r="G109" s="114" t="str">
        <f>Dat_01!E187</f>
        <v>16 diciembre (20:51 h)</v>
      </c>
      <c r="H109" s="128">
        <f>Dat_01!D166</f>
        <v>36734</v>
      </c>
      <c r="I109" s="130">
        <f>(C109/H109-1)*100</f>
        <v>3.1197255948167912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D</v>
      </c>
      <c r="B113" s="98" t="str">
        <f>Dat_01!A33</f>
        <v>Diciembre 2023</v>
      </c>
      <c r="C113" s="99">
        <f>Dat_01!C33*100</f>
        <v>4.4589999999999996</v>
      </c>
      <c r="D113" s="99">
        <f>Dat_01!D33*100</f>
        <v>-0.74</v>
      </c>
      <c r="E113" s="99">
        <f>Dat_01!E33*100</f>
        <v>1.1079999999999999</v>
      </c>
      <c r="F113" s="99">
        <f>Dat_01!F33*100</f>
        <v>4.0910000000000002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E</v>
      </c>
      <c r="B114" s="98" t="str">
        <f>Dat_01!A34</f>
        <v>Enero 2024</v>
      </c>
      <c r="C114" s="99">
        <f>Dat_01!C34*100</f>
        <v>1.0489999999999999</v>
      </c>
      <c r="D114" s="99">
        <f>Dat_01!D34*100</f>
        <v>1.4390000000000001</v>
      </c>
      <c r="E114" s="99">
        <f>Dat_01!E34*100</f>
        <v>-1.5840000000000001</v>
      </c>
      <c r="F114" s="99">
        <f>Dat_01!F34*100</f>
        <v>1.194</v>
      </c>
    </row>
    <row r="115" spans="1:6" ht="11.25" customHeight="1">
      <c r="A115" s="103" t="str">
        <f t="shared" si="1"/>
        <v>F</v>
      </c>
      <c r="B115" s="98" t="str">
        <f>Dat_01!A35</f>
        <v>Febrero 2024</v>
      </c>
      <c r="C115" s="99">
        <f>Dat_01!C35*100</f>
        <v>-1.1440000000000001</v>
      </c>
      <c r="D115" s="99">
        <f>Dat_01!D35*100</f>
        <v>0.215</v>
      </c>
      <c r="E115" s="99">
        <f>Dat_01!E35*100</f>
        <v>-2.782</v>
      </c>
      <c r="F115" s="99">
        <f>Dat_01!F35*100</f>
        <v>1.423</v>
      </c>
    </row>
    <row r="116" spans="1:6" ht="11.25" customHeight="1">
      <c r="A116" s="103" t="str">
        <f t="shared" si="1"/>
        <v>M</v>
      </c>
      <c r="B116" s="98" t="str">
        <f>Dat_01!A36</f>
        <v>Marzo 2024</v>
      </c>
      <c r="C116" s="99">
        <f>Dat_01!C36*100</f>
        <v>0.11299999999999999</v>
      </c>
      <c r="D116" s="99">
        <f>Dat_01!D36*100</f>
        <v>-2.9220000000000002</v>
      </c>
      <c r="E116" s="99">
        <f>Dat_01!E36*100</f>
        <v>0.60099999999999998</v>
      </c>
      <c r="F116" s="99">
        <f>Dat_01!F36*100</f>
        <v>2.4340000000000002</v>
      </c>
    </row>
    <row r="117" spans="1:6" ht="11.25" customHeight="1">
      <c r="A117" s="103" t="str">
        <f t="shared" si="1"/>
        <v>A</v>
      </c>
      <c r="B117" s="98" t="str">
        <f>Dat_01!A37</f>
        <v>Abril 2024</v>
      </c>
      <c r="C117" s="99">
        <f>Dat_01!C37*100</f>
        <v>5.5289999999999999</v>
      </c>
      <c r="D117" s="99">
        <f>Dat_01!D37*100</f>
        <v>3.2429999999999999</v>
      </c>
      <c r="E117" s="99">
        <f>Dat_01!E37*100</f>
        <v>0.17799999999999999</v>
      </c>
      <c r="F117" s="99">
        <f>Dat_01!F37*100</f>
        <v>2.1080000000000001</v>
      </c>
    </row>
    <row r="118" spans="1:6" ht="11.25" customHeight="1">
      <c r="A118" s="103" t="str">
        <f t="shared" si="1"/>
        <v>M</v>
      </c>
      <c r="B118" s="98" t="str">
        <f>Dat_01!A38</f>
        <v>Mayo 2024</v>
      </c>
      <c r="C118" s="99">
        <f>Dat_01!C38*100</f>
        <v>1.4449999999999998</v>
      </c>
      <c r="D118" s="99">
        <f>Dat_01!D38*100</f>
        <v>0.23100000000000001</v>
      </c>
      <c r="E118" s="99">
        <f>Dat_01!E38*100</f>
        <v>0.29599999999999999</v>
      </c>
      <c r="F118" s="99">
        <f>Dat_01!F38*100</f>
        <v>0.91800000000000004</v>
      </c>
    </row>
    <row r="119" spans="1:6" ht="11.25" customHeight="1">
      <c r="A119" s="103" t="str">
        <f t="shared" si="1"/>
        <v>J</v>
      </c>
      <c r="B119" s="98" t="str">
        <f>Dat_01!A39</f>
        <v>Junio 2024</v>
      </c>
      <c r="C119" s="99">
        <f>Dat_01!C39*100</f>
        <v>-1.772</v>
      </c>
      <c r="D119" s="99">
        <f>Dat_01!D39*100</f>
        <v>-1.1830000000000001</v>
      </c>
      <c r="E119" s="99">
        <f>Dat_01!E39*100</f>
        <v>-1.4569999999999999</v>
      </c>
      <c r="F119" s="99">
        <f>Dat_01!F39*100</f>
        <v>0.86799999999999999</v>
      </c>
    </row>
    <row r="120" spans="1:6" ht="11.25" customHeight="1">
      <c r="A120" s="103" t="str">
        <f t="shared" si="1"/>
        <v>J</v>
      </c>
      <c r="B120" s="98" t="str">
        <f>Dat_01!A40</f>
        <v>Julio 2024</v>
      </c>
      <c r="C120" s="99">
        <f>Dat_01!C40*100</f>
        <v>-6.6000000000000003E-2</v>
      </c>
      <c r="D120" s="99">
        <f>Dat_01!D40*100</f>
        <v>1.2609999999999999</v>
      </c>
      <c r="E120" s="99">
        <f>Dat_01!E40*100</f>
        <v>-0.14100000000000001</v>
      </c>
      <c r="F120" s="99">
        <f>Dat_01!F40*100</f>
        <v>-1.1860000000000002</v>
      </c>
    </row>
    <row r="121" spans="1:6" ht="11.25" customHeight="1">
      <c r="A121" s="103" t="str">
        <f t="shared" si="1"/>
        <v>A</v>
      </c>
      <c r="B121" s="98" t="str">
        <f>Dat_01!A41</f>
        <v>Agosto 2024</v>
      </c>
      <c r="C121" s="99">
        <f>Dat_01!C41*100</f>
        <v>2.9369999999999998</v>
      </c>
      <c r="D121" s="99">
        <f>Dat_01!D41*100</f>
        <v>-0.29499999999999998</v>
      </c>
      <c r="E121" s="99">
        <f>Dat_01!E41*100</f>
        <v>-0.32100000000000001</v>
      </c>
      <c r="F121" s="99">
        <f>Dat_01!F41*100</f>
        <v>3.5529999999999999</v>
      </c>
    </row>
    <row r="122" spans="1:6" ht="11.25" customHeight="1">
      <c r="A122" s="103" t="str">
        <f t="shared" si="1"/>
        <v>S</v>
      </c>
      <c r="B122" s="98" t="str">
        <f>Dat_01!A42</f>
        <v>Septiembre 2024</v>
      </c>
      <c r="C122" s="99">
        <f>Dat_01!C42*100</f>
        <v>1.0449999999999999</v>
      </c>
      <c r="D122" s="99">
        <f>Dat_01!D42*100</f>
        <v>-0.38700000000000001</v>
      </c>
      <c r="E122" s="99">
        <f>Dat_01!E42*100</f>
        <v>-1.5029999999999999</v>
      </c>
      <c r="F122" s="99">
        <f>Dat_01!F42*100</f>
        <v>2.9350000000000001</v>
      </c>
    </row>
    <row r="123" spans="1:6" ht="11.25" customHeight="1">
      <c r="A123" s="103" t="str">
        <f t="shared" si="1"/>
        <v>O</v>
      </c>
      <c r="B123" s="98" t="str">
        <f>Dat_01!A43</f>
        <v>Octubre 2024</v>
      </c>
      <c r="C123" s="99">
        <f>Dat_01!C43*100</f>
        <v>2.1579999999999999</v>
      </c>
      <c r="D123" s="99">
        <f>Dat_01!D43*100</f>
        <v>1.772</v>
      </c>
      <c r="E123" s="99">
        <f>Dat_01!E43*100</f>
        <v>-2.0249999999999999</v>
      </c>
      <c r="F123" s="99">
        <f>Dat_01!F43*100</f>
        <v>2.411</v>
      </c>
    </row>
    <row r="124" spans="1:6" ht="11.25" customHeight="1">
      <c r="A124" s="103" t="str">
        <f t="shared" si="1"/>
        <v>N</v>
      </c>
      <c r="B124" s="98" t="str">
        <f>Dat_01!A44</f>
        <v>Noviembre 2024</v>
      </c>
      <c r="C124" s="99">
        <f>Dat_01!C44*100</f>
        <v>-1.472</v>
      </c>
      <c r="D124" s="99">
        <f>Dat_01!D44*100</f>
        <v>-0.39500000000000002</v>
      </c>
      <c r="E124" s="99">
        <f>Dat_01!E44*100</f>
        <v>-0.58399999999999996</v>
      </c>
      <c r="F124" s="99">
        <f>Dat_01!F44*100</f>
        <v>-0.49300000000000005</v>
      </c>
    </row>
    <row r="125" spans="1:6" ht="11.25" customHeight="1">
      <c r="A125" s="103" t="str">
        <f t="shared" si="1"/>
        <v>D</v>
      </c>
      <c r="B125" s="105" t="str">
        <f>Dat_01!A45</f>
        <v>Diciembre 2024</v>
      </c>
      <c r="C125" s="116">
        <f>Dat_01!C45*100</f>
        <v>1.343</v>
      </c>
      <c r="D125" s="116">
        <f>Dat_01!D45*100</f>
        <v>-0.37</v>
      </c>
      <c r="E125" s="116">
        <f>Dat_01!E45*100</f>
        <v>0.19400000000000001</v>
      </c>
      <c r="F125" s="116">
        <f>Dat_01!F45*100</f>
        <v>1.5190000000000001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B1" zoomScale="90" zoomScaleNormal="90" workbookViewId="0">
      <selection activeCell="B1" sqref="B1"/>
    </sheetView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168</v>
      </c>
      <c r="B2" s="53" t="s">
        <v>169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diciembre</v>
      </c>
    </row>
    <row r="4" spans="1:10">
      <c r="A4" s="51" t="s">
        <v>52</v>
      </c>
      <c r="B4" s="139" t="s">
        <v>168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2431134.957953</v>
      </c>
      <c r="C8" s="85">
        <v>4001223.9573579999</v>
      </c>
      <c r="D8" s="131">
        <v>-0.39240217900000002</v>
      </c>
      <c r="E8" s="85">
        <v>34416228.136041999</v>
      </c>
      <c r="F8" s="85">
        <v>25336524.182146002</v>
      </c>
      <c r="G8" s="131">
        <v>0.35836422899999998</v>
      </c>
      <c r="H8" s="85">
        <v>34416228.136041999</v>
      </c>
      <c r="I8" s="85">
        <v>25336524.182146002</v>
      </c>
      <c r="J8" s="131">
        <v>0.35836422899999998</v>
      </c>
    </row>
    <row r="9" spans="1:10">
      <c r="A9" s="53" t="s">
        <v>32</v>
      </c>
      <c r="B9" s="85">
        <v>359484.21797499998</v>
      </c>
      <c r="C9" s="85">
        <v>445303.88932199997</v>
      </c>
      <c r="D9" s="131">
        <v>-0.192721585</v>
      </c>
      <c r="E9" s="85">
        <v>5458541.2803689996</v>
      </c>
      <c r="F9" s="85">
        <v>5204589.6508299997</v>
      </c>
      <c r="G9" s="131">
        <v>4.8793785200000002E-2</v>
      </c>
      <c r="H9" s="85">
        <v>5458541.2803689996</v>
      </c>
      <c r="I9" s="85">
        <v>5204589.6508299997</v>
      </c>
      <c r="J9" s="131">
        <v>4.8793785200000002E-2</v>
      </c>
    </row>
    <row r="10" spans="1:10">
      <c r="A10" s="53" t="s">
        <v>33</v>
      </c>
      <c r="B10" s="85">
        <v>4215835.284</v>
      </c>
      <c r="C10" s="85">
        <v>4990584.37</v>
      </c>
      <c r="D10" s="131">
        <v>-0.15524215769999999</v>
      </c>
      <c r="E10" s="85">
        <v>52035254.219999999</v>
      </c>
      <c r="F10" s="85">
        <v>54276339.990999997</v>
      </c>
      <c r="G10" s="131">
        <v>-4.1290289100000002E-2</v>
      </c>
      <c r="H10" s="85">
        <v>52035254.219999999</v>
      </c>
      <c r="I10" s="85">
        <v>54276339.990999997</v>
      </c>
      <c r="J10" s="131">
        <v>-4.1290289100000002E-2</v>
      </c>
    </row>
    <row r="11" spans="1:10">
      <c r="A11" s="53" t="s">
        <v>34</v>
      </c>
      <c r="B11" s="85">
        <v>309151.13500000001</v>
      </c>
      <c r="C11" s="85">
        <v>212483.37599999999</v>
      </c>
      <c r="D11" s="131">
        <v>0.4549426916</v>
      </c>
      <c r="E11" s="85">
        <v>2913203.6260000002</v>
      </c>
      <c r="F11" s="85">
        <v>3807985.9309999999</v>
      </c>
      <c r="G11" s="131">
        <v>-0.23497521290000001</v>
      </c>
      <c r="H11" s="85">
        <v>2913203.6260000002</v>
      </c>
      <c r="I11" s="85">
        <v>3807985.9309999999</v>
      </c>
      <c r="J11" s="131">
        <v>-0.23497521290000001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-1E-3</v>
      </c>
      <c r="F12" s="85">
        <v>-2E-3</v>
      </c>
      <c r="G12" s="131">
        <v>-0.5</v>
      </c>
      <c r="H12" s="85">
        <v>-1E-3</v>
      </c>
      <c r="I12" s="85">
        <v>-2E-3</v>
      </c>
      <c r="J12" s="131">
        <v>-0.5</v>
      </c>
    </row>
    <row r="13" spans="1:10">
      <c r="A13" s="53" t="s">
        <v>36</v>
      </c>
      <c r="B13" s="85">
        <v>4479002.5250000004</v>
      </c>
      <c r="C13" s="85">
        <v>2615116.3059999999</v>
      </c>
      <c r="D13" s="131">
        <v>0.71273549660000002</v>
      </c>
      <c r="E13" s="85">
        <v>28558902.738000002</v>
      </c>
      <c r="F13" s="85">
        <v>39282698.630999997</v>
      </c>
      <c r="G13" s="131">
        <v>-0.27299030530000001</v>
      </c>
      <c r="H13" s="85">
        <v>28558902.738000002</v>
      </c>
      <c r="I13" s="85">
        <v>39282698.630999997</v>
      </c>
      <c r="J13" s="131">
        <v>-0.27299030530000001</v>
      </c>
    </row>
    <row r="14" spans="1:10">
      <c r="A14" s="53" t="s">
        <v>37</v>
      </c>
      <c r="B14" s="85">
        <v>5194685.233</v>
      </c>
      <c r="C14" s="85">
        <v>5769375.5489999996</v>
      </c>
      <c r="D14" s="131">
        <v>-9.9610488400000002E-2</v>
      </c>
      <c r="E14" s="85">
        <v>59501282.365000002</v>
      </c>
      <c r="F14" s="85">
        <v>61341185.831</v>
      </c>
      <c r="G14" s="131">
        <v>-2.9994585899999999E-2</v>
      </c>
      <c r="H14" s="85">
        <v>59501282.365000002</v>
      </c>
      <c r="I14" s="85">
        <v>61341185.831</v>
      </c>
      <c r="J14" s="131">
        <v>-2.9994585899999999E-2</v>
      </c>
    </row>
    <row r="15" spans="1:10">
      <c r="A15" s="53" t="s">
        <v>38</v>
      </c>
      <c r="B15" s="85">
        <v>2420957.9730000002</v>
      </c>
      <c r="C15" s="85">
        <v>1834729.33</v>
      </c>
      <c r="D15" s="131">
        <v>0.3195177803</v>
      </c>
      <c r="E15" s="85">
        <v>43587655.810999997</v>
      </c>
      <c r="F15" s="85">
        <v>36747613.971000001</v>
      </c>
      <c r="G15" s="131">
        <v>0.18613567249999999</v>
      </c>
      <c r="H15" s="85">
        <v>43587655.810999997</v>
      </c>
      <c r="I15" s="85">
        <v>36747613.971000001</v>
      </c>
      <c r="J15" s="131">
        <v>0.18613567249999999</v>
      </c>
    </row>
    <row r="16" spans="1:10">
      <c r="A16" s="53" t="s">
        <v>39</v>
      </c>
      <c r="B16" s="85">
        <v>110518.23299999999</v>
      </c>
      <c r="C16" s="85">
        <v>92059.717999999993</v>
      </c>
      <c r="D16" s="131">
        <v>0.20050588250000001</v>
      </c>
      <c r="E16" s="85">
        <v>4127296.3250000002</v>
      </c>
      <c r="F16" s="85">
        <v>4695809.7259999998</v>
      </c>
      <c r="G16" s="131">
        <v>-0.1210682362</v>
      </c>
      <c r="H16" s="85">
        <v>4127296.3250000002</v>
      </c>
      <c r="I16" s="85">
        <v>4695809.7259999998</v>
      </c>
      <c r="J16" s="131">
        <v>-0.1210682362</v>
      </c>
    </row>
    <row r="17" spans="1:74">
      <c r="A17" s="53" t="s">
        <v>40</v>
      </c>
      <c r="B17" s="85">
        <v>340034.50400000002</v>
      </c>
      <c r="C17" s="85">
        <v>254954.74100000001</v>
      </c>
      <c r="D17" s="131">
        <v>0.33370535750000002</v>
      </c>
      <c r="E17" s="85">
        <v>3676639.5210000002</v>
      </c>
      <c r="F17" s="85">
        <v>3586437.6359999999</v>
      </c>
      <c r="G17" s="131">
        <v>2.5150830499999999E-2</v>
      </c>
      <c r="H17" s="85">
        <v>3676639.5210000002</v>
      </c>
      <c r="I17" s="85">
        <v>3586437.6359999999</v>
      </c>
      <c r="J17" s="131">
        <v>2.5150830499999999E-2</v>
      </c>
    </row>
    <row r="18" spans="1:74">
      <c r="A18" s="53" t="s">
        <v>41</v>
      </c>
      <c r="B18" s="85">
        <v>1488153.5430000001</v>
      </c>
      <c r="C18" s="85">
        <v>1171940.5190000001</v>
      </c>
      <c r="D18" s="131">
        <v>0.26982002830000001</v>
      </c>
      <c r="E18" s="85">
        <v>16307217.163000001</v>
      </c>
      <c r="F18" s="85">
        <v>17290929.100000001</v>
      </c>
      <c r="G18" s="131">
        <v>-5.68917917E-2</v>
      </c>
      <c r="H18" s="85">
        <v>16307217.163000001</v>
      </c>
      <c r="I18" s="85">
        <v>17290929.100000001</v>
      </c>
      <c r="J18" s="131">
        <v>-5.68917917E-2</v>
      </c>
    </row>
    <row r="19" spans="1:74">
      <c r="A19" s="53" t="s">
        <v>43</v>
      </c>
      <c r="B19" s="85">
        <v>68042.446500000005</v>
      </c>
      <c r="C19" s="85">
        <v>65083.245999999999</v>
      </c>
      <c r="D19" s="131">
        <v>4.5467930400000002E-2</v>
      </c>
      <c r="E19" s="85">
        <v>653588.16399999999</v>
      </c>
      <c r="F19" s="85">
        <v>707487.15249999997</v>
      </c>
      <c r="G19" s="131">
        <v>-7.6183699300000005E-2</v>
      </c>
      <c r="H19" s="85">
        <v>653588.16399999999</v>
      </c>
      <c r="I19" s="85">
        <v>707487.15249999997</v>
      </c>
      <c r="J19" s="131">
        <v>-7.6183699300000005E-2</v>
      </c>
    </row>
    <row r="20" spans="1:74">
      <c r="A20" s="53" t="s">
        <v>42</v>
      </c>
      <c r="B20" s="85">
        <v>111305.7175</v>
      </c>
      <c r="C20" s="85">
        <v>105169.003</v>
      </c>
      <c r="D20" s="131">
        <v>5.8350981000000003E-2</v>
      </c>
      <c r="E20" s="85">
        <v>1195329.76</v>
      </c>
      <c r="F20" s="85">
        <v>1185186.5134999999</v>
      </c>
      <c r="G20" s="131">
        <v>8.5583546E-3</v>
      </c>
      <c r="H20" s="85">
        <v>1195329.76</v>
      </c>
      <c r="I20" s="85">
        <v>1185186.5134999999</v>
      </c>
      <c r="J20" s="131">
        <v>8.5583546E-3</v>
      </c>
    </row>
    <row r="21" spans="1:74">
      <c r="A21" s="66" t="s">
        <v>72</v>
      </c>
      <c r="B21" s="86">
        <v>21528305.769928001</v>
      </c>
      <c r="C21" s="86">
        <v>21558024.00468</v>
      </c>
      <c r="D21" s="67">
        <v>-1.3785231E-3</v>
      </c>
      <c r="E21" s="86">
        <v>252431139.10841101</v>
      </c>
      <c r="F21" s="86">
        <v>253462788.31397599</v>
      </c>
      <c r="G21" s="67">
        <v>-4.0702196000000001E-3</v>
      </c>
      <c r="H21" s="86">
        <v>252431139.10841101</v>
      </c>
      <c r="I21" s="86">
        <v>253462788.31397599</v>
      </c>
      <c r="J21" s="67">
        <v>-4.0702196000000001E-3</v>
      </c>
    </row>
    <row r="22" spans="1:74">
      <c r="A22" s="53" t="s">
        <v>73</v>
      </c>
      <c r="B22" s="85">
        <v>-594996.41799999995</v>
      </c>
      <c r="C22" s="85">
        <v>-683236.38651900005</v>
      </c>
      <c r="D22" s="131">
        <v>-0.12914998420000001</v>
      </c>
      <c r="E22" s="85">
        <v>-8686023.5832230002</v>
      </c>
      <c r="F22" s="85">
        <v>-8193914.4493399998</v>
      </c>
      <c r="G22" s="131">
        <v>6.0057880399999999E-2</v>
      </c>
      <c r="H22" s="85">
        <v>-8686023.5832230002</v>
      </c>
      <c r="I22" s="85">
        <v>-8193914.4493399998</v>
      </c>
      <c r="J22" s="131">
        <v>6.0057880399999999E-2</v>
      </c>
    </row>
    <row r="23" spans="1:74">
      <c r="A23" s="53" t="s">
        <v>44</v>
      </c>
      <c r="B23" s="85">
        <v>-77984.769</v>
      </c>
      <c r="C23" s="85">
        <v>-112440.268</v>
      </c>
      <c r="D23" s="131">
        <v>-0.3064338036</v>
      </c>
      <c r="E23" s="85">
        <v>-1579807.8840000001</v>
      </c>
      <c r="F23" s="85">
        <v>-1426059.93</v>
      </c>
      <c r="G23" s="131">
        <v>0.1078131085</v>
      </c>
      <c r="H23" s="85">
        <v>-1579807.8840000001</v>
      </c>
      <c r="I23" s="85">
        <v>-1426059.93</v>
      </c>
      <c r="J23" s="131">
        <v>0.1078131085</v>
      </c>
    </row>
    <row r="24" spans="1:74">
      <c r="A24" s="53" t="s">
        <v>74</v>
      </c>
      <c r="B24" s="85">
        <v>-594419.84199999995</v>
      </c>
      <c r="C24" s="85">
        <v>-769983.87300000002</v>
      </c>
      <c r="D24" s="131">
        <v>-0.2280100105</v>
      </c>
      <c r="E24" s="85">
        <v>-10227165.618000001</v>
      </c>
      <c r="F24" s="85">
        <v>-13956755.346999999</v>
      </c>
      <c r="G24" s="131">
        <v>-0.26722469770000001</v>
      </c>
      <c r="H24" s="85">
        <v>-10227165.618000001</v>
      </c>
      <c r="I24" s="85">
        <v>-13956755.346999999</v>
      </c>
      <c r="J24" s="131">
        <v>-0.26722469770000001</v>
      </c>
    </row>
    <row r="25" spans="1:74">
      <c r="A25" s="66" t="s">
        <v>75</v>
      </c>
      <c r="B25" s="86">
        <v>20260904.740928002</v>
      </c>
      <c r="C25" s="86">
        <v>19992363.477161001</v>
      </c>
      <c r="D25" s="67">
        <v>1.3432192000000001E-2</v>
      </c>
      <c r="E25" s="86">
        <v>231938142.02318799</v>
      </c>
      <c r="F25" s="86">
        <v>229886058.58763599</v>
      </c>
      <c r="G25" s="67">
        <v>8.9265240999999995E-3</v>
      </c>
      <c r="H25" s="86">
        <v>231938142.02318799</v>
      </c>
      <c r="I25" s="86">
        <v>229886058.58763599</v>
      </c>
      <c r="J25" s="67">
        <v>8.9265240999999995E-3</v>
      </c>
    </row>
    <row r="26" spans="1:74">
      <c r="A26" s="53" t="s">
        <v>156</v>
      </c>
      <c r="B26" s="85">
        <v>-38.555999999999997</v>
      </c>
      <c r="C26" s="85">
        <v>0</v>
      </c>
      <c r="D26" s="131">
        <v>0</v>
      </c>
      <c r="E26" s="85">
        <v>-421.02800000000002</v>
      </c>
      <c r="F26" s="85">
        <v>0</v>
      </c>
      <c r="G26" s="131">
        <v>0</v>
      </c>
      <c r="H26" s="85">
        <v>-421.02800000000002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141</v>
      </c>
      <c r="B33" s="123" t="s">
        <v>142</v>
      </c>
      <c r="C33" s="127">
        <v>4.4589999999999998E-2</v>
      </c>
      <c r="D33" s="127">
        <v>-7.4000000000000003E-3</v>
      </c>
      <c r="E33" s="127">
        <v>1.108E-2</v>
      </c>
      <c r="F33" s="127">
        <v>4.0910000000000002E-2</v>
      </c>
      <c r="G33" s="127">
        <v>-2.384E-2</v>
      </c>
      <c r="H33" s="127">
        <v>-3.2000000000000003E-4</v>
      </c>
      <c r="I33" s="127">
        <v>-4.13E-3</v>
      </c>
      <c r="J33" s="127">
        <v>-1.9390000000000001E-2</v>
      </c>
      <c r="K33" s="127">
        <v>-2.384E-2</v>
      </c>
      <c r="L33" s="127">
        <v>-3.2000000000000003E-4</v>
      </c>
      <c r="M33" s="127">
        <v>-4.13E-3</v>
      </c>
      <c r="N33" s="127">
        <v>-1.9390000000000001E-2</v>
      </c>
      <c r="O33" s="65" t="str">
        <f t="shared" ref="O33:O45" si="0">MID(UPPER(TEXT(A33,"mmm")),1,1)</f>
        <v>D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143</v>
      </c>
      <c r="B34" s="123" t="s">
        <v>144</v>
      </c>
      <c r="C34" s="127">
        <v>1.0489999999999999E-2</v>
      </c>
      <c r="D34" s="127">
        <v>1.439E-2</v>
      </c>
      <c r="E34" s="127">
        <v>-1.584E-2</v>
      </c>
      <c r="F34" s="127">
        <v>1.1939999999999999E-2</v>
      </c>
      <c r="G34" s="127">
        <v>1.0489999999999999E-2</v>
      </c>
      <c r="H34" s="127">
        <v>1.439E-2</v>
      </c>
      <c r="I34" s="127">
        <v>-1.584E-2</v>
      </c>
      <c r="J34" s="127">
        <v>1.1939999999999999E-2</v>
      </c>
      <c r="K34" s="127">
        <v>-1.9869999999999999E-2</v>
      </c>
      <c r="L34" s="127">
        <v>2.4000000000000001E-4</v>
      </c>
      <c r="M34" s="127">
        <v>-5.8900000000000003E-3</v>
      </c>
      <c r="N34" s="127">
        <v>-1.422E-2</v>
      </c>
      <c r="O34" s="65" t="str">
        <f t="shared" si="0"/>
        <v>E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145</v>
      </c>
      <c r="B35" s="123" t="s">
        <v>147</v>
      </c>
      <c r="C35" s="127">
        <v>-1.1440000000000001E-2</v>
      </c>
      <c r="D35" s="127">
        <v>2.15E-3</v>
      </c>
      <c r="E35" s="127">
        <v>-2.7820000000000001E-2</v>
      </c>
      <c r="F35" s="127">
        <v>1.423E-2</v>
      </c>
      <c r="G35" s="127">
        <v>-6.9999999999999994E-5</v>
      </c>
      <c r="H35" s="127">
        <v>8.4399999999999996E-3</v>
      </c>
      <c r="I35" s="127">
        <v>-2.1579999999999998E-2</v>
      </c>
      <c r="J35" s="127">
        <v>1.307E-2</v>
      </c>
      <c r="K35" s="127">
        <v>-2.171E-2</v>
      </c>
      <c r="L35" s="127">
        <v>4.0000000000000002E-4</v>
      </c>
      <c r="M35" s="127">
        <v>-1.009E-2</v>
      </c>
      <c r="N35" s="127">
        <v>-1.2019999999999999E-2</v>
      </c>
      <c r="O35" s="65" t="str">
        <f t="shared" si="0"/>
        <v>F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148</v>
      </c>
      <c r="B36" s="123" t="s">
        <v>149</v>
      </c>
      <c r="C36" s="127">
        <v>1.1299999999999999E-3</v>
      </c>
      <c r="D36" s="127">
        <v>-2.9219999999999999E-2</v>
      </c>
      <c r="E36" s="127">
        <v>6.0099999999999997E-3</v>
      </c>
      <c r="F36" s="127">
        <v>2.4340000000000001E-2</v>
      </c>
      <c r="G36" s="127">
        <v>3.2000000000000003E-4</v>
      </c>
      <c r="H36" s="127">
        <v>-3.6800000000000001E-3</v>
      </c>
      <c r="I36" s="127">
        <v>-1.2370000000000001E-2</v>
      </c>
      <c r="J36" s="127">
        <v>1.6369999999999999E-2</v>
      </c>
      <c r="K36" s="127">
        <v>-1.7659999999999999E-2</v>
      </c>
      <c r="L36" s="127">
        <v>-1.83E-3</v>
      </c>
      <c r="M36" s="127">
        <v>-7.79E-3</v>
      </c>
      <c r="N36" s="127">
        <v>-8.0400000000000003E-3</v>
      </c>
      <c r="O36" s="65" t="str">
        <f t="shared" si="0"/>
        <v>M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150</v>
      </c>
      <c r="B37" s="123" t="s">
        <v>151</v>
      </c>
      <c r="C37" s="127">
        <v>5.5289999999999999E-2</v>
      </c>
      <c r="D37" s="127">
        <v>3.243E-2</v>
      </c>
      <c r="E37" s="127">
        <v>1.7799999999999999E-3</v>
      </c>
      <c r="F37" s="127">
        <v>2.1080000000000002E-2</v>
      </c>
      <c r="G37" s="127">
        <v>1.259E-2</v>
      </c>
      <c r="H37" s="127">
        <v>4.28E-3</v>
      </c>
      <c r="I37" s="127">
        <v>-9.4800000000000006E-3</v>
      </c>
      <c r="J37" s="127">
        <v>1.779E-2</v>
      </c>
      <c r="K37" s="127">
        <v>-7.79E-3</v>
      </c>
      <c r="L37" s="127">
        <v>9.3999999999999997E-4</v>
      </c>
      <c r="M37" s="127">
        <v>-6.94E-3</v>
      </c>
      <c r="N37" s="127">
        <v>-1.7899999999999999E-3</v>
      </c>
      <c r="O37" s="65" t="str">
        <f t="shared" si="0"/>
        <v>A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152</v>
      </c>
      <c r="B38" s="123" t="s">
        <v>153</v>
      </c>
      <c r="C38" s="127">
        <v>1.4449999999999999E-2</v>
      </c>
      <c r="D38" s="127">
        <v>2.31E-3</v>
      </c>
      <c r="E38" s="127">
        <v>2.96E-3</v>
      </c>
      <c r="F38" s="127">
        <v>9.1800000000000007E-3</v>
      </c>
      <c r="G38" s="127">
        <v>1.294E-2</v>
      </c>
      <c r="H38" s="127">
        <v>3.8999999999999998E-3</v>
      </c>
      <c r="I38" s="127">
        <v>-7.0800000000000004E-3</v>
      </c>
      <c r="J38" s="127">
        <v>1.6119999999999999E-2</v>
      </c>
      <c r="K38" s="127">
        <v>-1.65E-3</v>
      </c>
      <c r="L38" s="127">
        <v>1.0499999999999999E-3</v>
      </c>
      <c r="M38" s="127">
        <v>-5.2599999999999999E-3</v>
      </c>
      <c r="N38" s="127">
        <v>2.5600000000000002E-3</v>
      </c>
      <c r="O38" s="65" t="str">
        <f t="shared" si="0"/>
        <v>M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154</v>
      </c>
      <c r="B39" s="123" t="s">
        <v>155</v>
      </c>
      <c r="C39" s="127">
        <v>-1.772E-2</v>
      </c>
      <c r="D39" s="127">
        <v>-1.183E-2</v>
      </c>
      <c r="E39" s="127">
        <v>-1.457E-2</v>
      </c>
      <c r="F39" s="127">
        <v>8.6800000000000002E-3</v>
      </c>
      <c r="G39" s="127">
        <v>7.9000000000000008E-3</v>
      </c>
      <c r="H39" s="127">
        <v>1.2999999999999999E-3</v>
      </c>
      <c r="I39" s="127">
        <v>-8.3899999999999999E-3</v>
      </c>
      <c r="J39" s="127">
        <v>1.499E-2</v>
      </c>
      <c r="K39" s="127">
        <v>3.32E-3</v>
      </c>
      <c r="L39" s="127">
        <v>-1.9000000000000001E-4</v>
      </c>
      <c r="M39" s="127">
        <v>-5.3699999999999998E-3</v>
      </c>
      <c r="N39" s="127">
        <v>8.8800000000000007E-3</v>
      </c>
      <c r="O39" s="65" t="str">
        <f t="shared" si="0"/>
        <v>J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157</v>
      </c>
      <c r="B40" s="123" t="s">
        <v>158</v>
      </c>
      <c r="C40" s="127">
        <v>-6.6E-4</v>
      </c>
      <c r="D40" s="127">
        <v>1.261E-2</v>
      </c>
      <c r="E40" s="127">
        <v>-1.41E-3</v>
      </c>
      <c r="F40" s="127">
        <v>-1.1860000000000001E-2</v>
      </c>
      <c r="G40" s="127">
        <v>6.5500000000000003E-3</v>
      </c>
      <c r="H40" s="127">
        <v>3.0999999999999999E-3</v>
      </c>
      <c r="I40" s="127">
        <v>-7.4099999999999999E-3</v>
      </c>
      <c r="J40" s="127">
        <v>1.086E-2</v>
      </c>
      <c r="K40" s="127">
        <v>7.62E-3</v>
      </c>
      <c r="L40" s="127">
        <v>1.1000000000000001E-3</v>
      </c>
      <c r="M40" s="127">
        <v>-3.1199999999999999E-3</v>
      </c>
      <c r="N40" s="127">
        <v>9.6399999999999993E-3</v>
      </c>
      <c r="O40" s="65" t="str">
        <f t="shared" si="0"/>
        <v>J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159</v>
      </c>
      <c r="B41" s="123" t="s">
        <v>161</v>
      </c>
      <c r="C41" s="127">
        <v>2.937E-2</v>
      </c>
      <c r="D41" s="127">
        <v>-2.9499999999999999E-3</v>
      </c>
      <c r="E41" s="127">
        <v>-3.2100000000000002E-3</v>
      </c>
      <c r="F41" s="127">
        <v>3.5529999999999999E-2</v>
      </c>
      <c r="G41" s="127">
        <v>9.5300000000000003E-3</v>
      </c>
      <c r="H41" s="127">
        <v>2.2599999999999999E-3</v>
      </c>
      <c r="I41" s="127">
        <v>-6.7400000000000003E-3</v>
      </c>
      <c r="J41" s="127">
        <v>1.401E-2</v>
      </c>
      <c r="K41" s="127">
        <v>1.171E-2</v>
      </c>
      <c r="L41" s="127">
        <v>8.0000000000000004E-4</v>
      </c>
      <c r="M41" s="127">
        <v>-3.2499999999999999E-3</v>
      </c>
      <c r="N41" s="127">
        <v>1.4160000000000001E-2</v>
      </c>
      <c r="O41" s="65" t="str">
        <f t="shared" si="0"/>
        <v>A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162</v>
      </c>
      <c r="B42" s="123" t="s">
        <v>163</v>
      </c>
      <c r="C42" s="127">
        <v>1.0449999999999999E-2</v>
      </c>
      <c r="D42" s="127">
        <v>-3.8700000000000002E-3</v>
      </c>
      <c r="E42" s="127">
        <v>-1.503E-2</v>
      </c>
      <c r="F42" s="127">
        <v>2.9350000000000001E-2</v>
      </c>
      <c r="G42" s="127">
        <v>9.6299999999999997E-3</v>
      </c>
      <c r="H42" s="127">
        <v>1.6199999999999999E-3</v>
      </c>
      <c r="I42" s="127">
        <v>-7.6099999999999996E-3</v>
      </c>
      <c r="J42" s="127">
        <v>1.562E-2</v>
      </c>
      <c r="K42" s="127">
        <v>1.566E-2</v>
      </c>
      <c r="L42" s="127">
        <v>8.4999999999999995E-4</v>
      </c>
      <c r="M42" s="127">
        <v>-4.0800000000000003E-3</v>
      </c>
      <c r="N42" s="127">
        <v>1.8890000000000001E-2</v>
      </c>
      <c r="O42" s="65" t="str">
        <f t="shared" si="0"/>
        <v>S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164</v>
      </c>
      <c r="B43" s="123" t="s">
        <v>165</v>
      </c>
      <c r="C43" s="127">
        <v>2.1579999999999998E-2</v>
      </c>
      <c r="D43" s="127">
        <v>1.772E-2</v>
      </c>
      <c r="E43" s="127">
        <v>-2.0250000000000001E-2</v>
      </c>
      <c r="F43" s="127">
        <v>2.4109999999999999E-2</v>
      </c>
      <c r="G43" s="127">
        <v>1.0789999999999999E-2</v>
      </c>
      <c r="H43" s="127">
        <v>3.1800000000000001E-3</v>
      </c>
      <c r="I43" s="127">
        <v>-8.8800000000000007E-3</v>
      </c>
      <c r="J43" s="127">
        <v>1.6490000000000001E-2</v>
      </c>
      <c r="K43" s="127">
        <v>1.5640000000000001E-2</v>
      </c>
      <c r="L43" s="127">
        <v>2.0799999999999998E-3</v>
      </c>
      <c r="M43" s="127">
        <v>-6.4599999999999996E-3</v>
      </c>
      <c r="N43" s="127">
        <v>2.002E-2</v>
      </c>
      <c r="O43" s="65" t="str">
        <f t="shared" si="0"/>
        <v>O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166</v>
      </c>
      <c r="B44" s="123" t="s">
        <v>167</v>
      </c>
      <c r="C44" s="127">
        <v>-1.472E-2</v>
      </c>
      <c r="D44" s="127">
        <v>-3.9500000000000004E-3</v>
      </c>
      <c r="E44" s="127">
        <v>-5.8399999999999997E-3</v>
      </c>
      <c r="F44" s="127">
        <v>-4.9300000000000004E-3</v>
      </c>
      <c r="G44" s="127">
        <v>8.5000000000000006E-3</v>
      </c>
      <c r="H44" s="127">
        <v>2.5200000000000001E-3</v>
      </c>
      <c r="I44" s="127">
        <v>-8.5199999999999998E-3</v>
      </c>
      <c r="J44" s="127">
        <v>1.4500000000000001E-2</v>
      </c>
      <c r="K44" s="127">
        <v>1.1509999999999999E-2</v>
      </c>
      <c r="L44" s="127">
        <v>1.58E-3</v>
      </c>
      <c r="M44" s="127">
        <v>-6.8999999999999999E-3</v>
      </c>
      <c r="N44" s="127">
        <v>1.6830000000000001E-2</v>
      </c>
      <c r="O44" s="65" t="str">
        <f t="shared" si="0"/>
        <v>N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168</v>
      </c>
      <c r="B45" s="123" t="s">
        <v>169</v>
      </c>
      <c r="C45" s="127">
        <v>1.3429999999999999E-2</v>
      </c>
      <c r="D45" s="127">
        <v>-3.7000000000000002E-3</v>
      </c>
      <c r="E45" s="127">
        <v>1.9400000000000001E-3</v>
      </c>
      <c r="F45" s="127">
        <v>1.519E-2</v>
      </c>
      <c r="G45" s="127">
        <v>8.9200000000000008E-3</v>
      </c>
      <c r="H45" s="127">
        <v>1.9400000000000001E-3</v>
      </c>
      <c r="I45" s="127">
        <v>-7.62E-3</v>
      </c>
      <c r="J45" s="127">
        <v>1.46E-2</v>
      </c>
      <c r="K45" s="127">
        <v>8.9200000000000008E-3</v>
      </c>
      <c r="L45" s="127">
        <v>1.9400000000000001E-3</v>
      </c>
      <c r="M45" s="127">
        <v>-7.62E-3</v>
      </c>
      <c r="N45" s="127">
        <v>1.46E-2</v>
      </c>
      <c r="O45" s="65" t="str">
        <f t="shared" si="0"/>
        <v>D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9" spans="1:9">
      <c r="B49" s="56" t="str">
        <f>"Máxima "&amp;MID(B2,7,4)</f>
        <v>Máxima 2024</v>
      </c>
      <c r="C49" s="56" t="str">
        <f>"Media "&amp;MID(B2,7,4)</f>
        <v>Media 2024</v>
      </c>
      <c r="D49" s="56" t="str">
        <f>"Mínima "&amp;MID(B2,7,4)</f>
        <v>Mínima 2024</v>
      </c>
      <c r="E49" s="57" t="str">
        <f>"Media "&amp;MID(B2,7,4)-1</f>
        <v>Media 2023</v>
      </c>
      <c r="F49" s="58"/>
      <c r="G49" s="57" t="str">
        <f>"Banda máxima "&amp;MID(B2,7,4)-20&amp;"-"&amp;MID(B2,7,4)-1</f>
        <v>Banda máxima 2004-2023</v>
      </c>
      <c r="H49" s="56" t="str">
        <f>"Banda mínima "&amp;MID(B2,7,4)-20&amp;"-"&amp;MID(B2,7,4)-1</f>
        <v>Banda mínima 2004-2023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173</v>
      </c>
      <c r="B52" s="54">
        <v>17.696999999999999</v>
      </c>
      <c r="C52" s="54">
        <v>13.92</v>
      </c>
      <c r="D52" s="54">
        <v>10.141999999999999</v>
      </c>
      <c r="E52" s="54">
        <v>11.928000000000001</v>
      </c>
      <c r="F52" s="55">
        <v>1</v>
      </c>
      <c r="G52" s="54">
        <v>13.8892631579</v>
      </c>
      <c r="H52" s="54">
        <v>5.7808421052999996</v>
      </c>
      <c r="I52" s="126"/>
    </row>
    <row r="53" spans="1:9">
      <c r="A53" s="53" t="s">
        <v>174</v>
      </c>
      <c r="B53" s="54">
        <v>18</v>
      </c>
      <c r="C53" s="54">
        <v>13.909000000000001</v>
      </c>
      <c r="D53" s="54">
        <v>9.8190000000000008</v>
      </c>
      <c r="E53" s="54">
        <v>9.77</v>
      </c>
      <c r="F53" s="55">
        <v>2</v>
      </c>
      <c r="G53" s="54">
        <v>13.7492631579</v>
      </c>
      <c r="H53" s="54">
        <v>5.7242105263000003</v>
      </c>
      <c r="I53" s="126"/>
    </row>
    <row r="54" spans="1:9">
      <c r="A54" s="53" t="s">
        <v>175</v>
      </c>
      <c r="B54" s="54">
        <v>16.632000000000001</v>
      </c>
      <c r="C54" s="54">
        <v>12.776999999999999</v>
      </c>
      <c r="D54" s="54">
        <v>8.9220000000000006</v>
      </c>
      <c r="E54" s="54">
        <v>8.4649999999999999</v>
      </c>
      <c r="F54" s="55">
        <v>3</v>
      </c>
      <c r="G54" s="54">
        <v>13.945263157899999</v>
      </c>
      <c r="H54" s="54">
        <v>5.5496315788999997</v>
      </c>
      <c r="I54" s="126"/>
    </row>
    <row r="55" spans="1:9">
      <c r="A55" s="53" t="s">
        <v>176</v>
      </c>
      <c r="B55" s="54">
        <v>15.891</v>
      </c>
      <c r="C55" s="54">
        <v>11.984999999999999</v>
      </c>
      <c r="D55" s="54">
        <v>8.08</v>
      </c>
      <c r="E55" s="54">
        <v>10.161</v>
      </c>
      <c r="F55" s="55">
        <v>4</v>
      </c>
      <c r="G55" s="54">
        <v>14.5543684211</v>
      </c>
      <c r="H55" s="54">
        <v>6.2148947367999998</v>
      </c>
      <c r="I55" s="126"/>
    </row>
    <row r="56" spans="1:9">
      <c r="A56" s="53" t="s">
        <v>177</v>
      </c>
      <c r="B56" s="54">
        <v>17.259</v>
      </c>
      <c r="C56" s="54">
        <v>12.311</v>
      </c>
      <c r="D56" s="54">
        <v>7.3620000000000001</v>
      </c>
      <c r="E56" s="54">
        <v>9.2129999999999992</v>
      </c>
      <c r="F56" s="55">
        <v>5</v>
      </c>
      <c r="G56" s="54">
        <v>14.591105263199999</v>
      </c>
      <c r="H56" s="54">
        <v>6.6131578946999996</v>
      </c>
      <c r="I56" s="126"/>
    </row>
    <row r="57" spans="1:9">
      <c r="A57" s="53" t="s">
        <v>178</v>
      </c>
      <c r="B57" s="54">
        <v>18.812000000000001</v>
      </c>
      <c r="C57" s="54">
        <v>14.31</v>
      </c>
      <c r="D57" s="54">
        <v>9.8070000000000004</v>
      </c>
      <c r="E57" s="54">
        <v>9.1929999999999996</v>
      </c>
      <c r="F57" s="55">
        <v>6</v>
      </c>
      <c r="G57" s="54">
        <v>14.8419473684</v>
      </c>
      <c r="H57" s="54">
        <v>6.4263157895000003</v>
      </c>
      <c r="I57" s="126"/>
    </row>
    <row r="58" spans="1:9">
      <c r="A58" s="53" t="s">
        <v>179</v>
      </c>
      <c r="B58" s="54">
        <v>18.231999999999999</v>
      </c>
      <c r="C58" s="54">
        <v>13.237</v>
      </c>
      <c r="D58" s="54">
        <v>8.2430000000000003</v>
      </c>
      <c r="E58" s="54">
        <v>10.683999999999999</v>
      </c>
      <c r="F58" s="55">
        <v>7</v>
      </c>
      <c r="G58" s="54">
        <v>15.0154736842</v>
      </c>
      <c r="H58" s="54">
        <v>6.6792631579000004</v>
      </c>
      <c r="I58" s="126"/>
    </row>
    <row r="59" spans="1:9">
      <c r="A59" s="53" t="s">
        <v>180</v>
      </c>
      <c r="B59" s="54">
        <v>13.196</v>
      </c>
      <c r="C59" s="54">
        <v>9.7129999999999992</v>
      </c>
      <c r="D59" s="54">
        <v>6.2309999999999999</v>
      </c>
      <c r="E59" s="54">
        <v>11.930999999999999</v>
      </c>
      <c r="F59" s="55">
        <v>8</v>
      </c>
      <c r="G59" s="54">
        <v>14.5170526316</v>
      </c>
      <c r="H59" s="54">
        <v>7.1900526316000004</v>
      </c>
      <c r="I59" s="126"/>
    </row>
    <row r="60" spans="1:9">
      <c r="A60" s="53" t="s">
        <v>181</v>
      </c>
      <c r="B60" s="54">
        <v>12.246</v>
      </c>
      <c r="C60" s="54">
        <v>8.5679999999999996</v>
      </c>
      <c r="D60" s="54">
        <v>4.8890000000000002</v>
      </c>
      <c r="E60" s="54">
        <v>12.935</v>
      </c>
      <c r="F60" s="55">
        <v>9</v>
      </c>
      <c r="G60" s="54">
        <v>14.575421052599999</v>
      </c>
      <c r="H60" s="54">
        <v>6.6871052632000003</v>
      </c>
      <c r="I60" s="126"/>
    </row>
    <row r="61" spans="1:9">
      <c r="A61" s="53" t="s">
        <v>182</v>
      </c>
      <c r="B61" s="54">
        <v>11.637</v>
      </c>
      <c r="C61" s="54">
        <v>7.7009999999999996</v>
      </c>
      <c r="D61" s="54">
        <v>3.7650000000000001</v>
      </c>
      <c r="E61" s="54">
        <v>14.523999999999999</v>
      </c>
      <c r="F61" s="55">
        <v>10</v>
      </c>
      <c r="G61" s="54">
        <v>14.4203157895</v>
      </c>
      <c r="H61" s="54">
        <v>6.2022631579</v>
      </c>
      <c r="I61" s="126"/>
    </row>
    <row r="62" spans="1:9">
      <c r="A62" s="53" t="s">
        <v>183</v>
      </c>
      <c r="B62" s="54">
        <v>10.286</v>
      </c>
      <c r="C62" s="54">
        <v>7.3479999999999999</v>
      </c>
      <c r="D62" s="54">
        <v>4.4089999999999998</v>
      </c>
      <c r="E62" s="54">
        <v>14.92</v>
      </c>
      <c r="F62" s="55">
        <v>11</v>
      </c>
      <c r="G62" s="54">
        <v>14.139894736800001</v>
      </c>
      <c r="H62" s="54">
        <v>5.6937368420999999</v>
      </c>
      <c r="I62" s="126"/>
    </row>
    <row r="63" spans="1:9">
      <c r="A63" s="53" t="s">
        <v>184</v>
      </c>
      <c r="B63" s="54">
        <v>11.744999999999999</v>
      </c>
      <c r="C63" s="54">
        <v>8.2050000000000001</v>
      </c>
      <c r="D63" s="54">
        <v>4.6660000000000004</v>
      </c>
      <c r="E63" s="54">
        <v>14.412000000000001</v>
      </c>
      <c r="F63" s="55">
        <v>12</v>
      </c>
      <c r="G63" s="54">
        <v>13.7637368421</v>
      </c>
      <c r="H63" s="54">
        <v>5.2973157894999998</v>
      </c>
      <c r="I63" s="126"/>
    </row>
    <row r="64" spans="1:9">
      <c r="A64" s="53" t="s">
        <v>185</v>
      </c>
      <c r="B64" s="54">
        <v>13.598000000000001</v>
      </c>
      <c r="C64" s="54">
        <v>9.4169999999999998</v>
      </c>
      <c r="D64" s="54">
        <v>5.2370000000000001</v>
      </c>
      <c r="E64" s="54">
        <v>11.868</v>
      </c>
      <c r="F64" s="55">
        <v>13</v>
      </c>
      <c r="G64" s="54">
        <v>13.733210526300001</v>
      </c>
      <c r="H64" s="54">
        <v>6.0077894736999999</v>
      </c>
      <c r="I64" s="126"/>
    </row>
    <row r="65" spans="1:9">
      <c r="A65" s="53" t="s">
        <v>186</v>
      </c>
      <c r="B65" s="54">
        <v>13.087</v>
      </c>
      <c r="C65" s="54">
        <v>8.4830000000000005</v>
      </c>
      <c r="D65" s="54">
        <v>3.879</v>
      </c>
      <c r="E65" s="54">
        <v>10.765000000000001</v>
      </c>
      <c r="F65" s="55">
        <v>14</v>
      </c>
      <c r="G65" s="54">
        <v>13.530894736800001</v>
      </c>
      <c r="H65" s="54">
        <v>6.0243684211000001</v>
      </c>
      <c r="I65" s="126"/>
    </row>
    <row r="66" spans="1:9">
      <c r="A66" s="53" t="s">
        <v>187</v>
      </c>
      <c r="B66" s="54">
        <v>13.397</v>
      </c>
      <c r="C66" s="54">
        <v>8.5380000000000003</v>
      </c>
      <c r="D66" s="54">
        <v>3.6789999999999998</v>
      </c>
      <c r="E66" s="54">
        <v>11.077999999999999</v>
      </c>
      <c r="F66" s="55">
        <v>15</v>
      </c>
      <c r="G66" s="54">
        <v>13.576947368400001</v>
      </c>
      <c r="H66" s="54">
        <v>5.3824210525999998</v>
      </c>
      <c r="I66" s="126"/>
    </row>
    <row r="67" spans="1:9">
      <c r="A67" s="53" t="s">
        <v>188</v>
      </c>
      <c r="B67" s="54">
        <v>14.260999999999999</v>
      </c>
      <c r="C67" s="54">
        <v>8.9380000000000006</v>
      </c>
      <c r="D67" s="54">
        <v>3.6160000000000001</v>
      </c>
      <c r="E67" s="54">
        <v>8.9909999999999997</v>
      </c>
      <c r="F67" s="55">
        <v>16</v>
      </c>
      <c r="G67" s="54">
        <v>13.2984210526</v>
      </c>
      <c r="H67" s="54">
        <v>5.0384736842000004</v>
      </c>
      <c r="I67" s="126"/>
    </row>
    <row r="68" spans="1:9">
      <c r="A68" s="53" t="s">
        <v>189</v>
      </c>
      <c r="B68" s="54">
        <v>14.98</v>
      </c>
      <c r="C68" s="54">
        <v>9.8040000000000003</v>
      </c>
      <c r="D68" s="54">
        <v>4.6289999999999996</v>
      </c>
      <c r="E68" s="54">
        <v>7.9969999999999999</v>
      </c>
      <c r="F68" s="55">
        <v>17</v>
      </c>
      <c r="G68" s="54">
        <v>13.3986315789</v>
      </c>
      <c r="H68" s="54">
        <v>4.9353684210999997</v>
      </c>
      <c r="I68" s="126"/>
    </row>
    <row r="69" spans="1:9">
      <c r="A69" s="53" t="s">
        <v>190</v>
      </c>
      <c r="B69" s="54">
        <v>16.867000000000001</v>
      </c>
      <c r="C69" s="54">
        <v>11.816000000000001</v>
      </c>
      <c r="D69" s="54">
        <v>6.7649999999999997</v>
      </c>
      <c r="E69" s="54">
        <v>7.5339999999999998</v>
      </c>
      <c r="F69" s="55">
        <v>18</v>
      </c>
      <c r="G69" s="54">
        <v>13.2288421053</v>
      </c>
      <c r="H69" s="54">
        <v>5.0044736841999997</v>
      </c>
      <c r="I69" s="126"/>
    </row>
    <row r="70" spans="1:9">
      <c r="A70" s="53" t="s">
        <v>191</v>
      </c>
      <c r="B70" s="54">
        <v>17.541</v>
      </c>
      <c r="C70" s="54">
        <v>12.786</v>
      </c>
      <c r="D70" s="54">
        <v>8.032</v>
      </c>
      <c r="E70" s="54">
        <v>8.2189999999999994</v>
      </c>
      <c r="F70" s="55">
        <v>19</v>
      </c>
      <c r="G70" s="54">
        <v>13.4022631579</v>
      </c>
      <c r="H70" s="54">
        <v>5.5555789473999999</v>
      </c>
      <c r="I70" s="126"/>
    </row>
    <row r="71" spans="1:9">
      <c r="A71" s="53" t="s">
        <v>192</v>
      </c>
      <c r="B71" s="54">
        <v>13.721</v>
      </c>
      <c r="C71" s="54">
        <v>9.3919999999999995</v>
      </c>
      <c r="D71" s="54">
        <v>5.0640000000000001</v>
      </c>
      <c r="E71" s="54">
        <v>9.3049999999999997</v>
      </c>
      <c r="F71" s="55">
        <v>20</v>
      </c>
      <c r="G71" s="54">
        <v>13.390526315800001</v>
      </c>
      <c r="H71" s="54">
        <v>5.5906315789000001</v>
      </c>
      <c r="I71" s="126"/>
    </row>
    <row r="72" spans="1:9">
      <c r="A72" s="53" t="s">
        <v>193</v>
      </c>
      <c r="B72" s="54">
        <v>13.738</v>
      </c>
      <c r="C72" s="54">
        <v>8.7449999999999992</v>
      </c>
      <c r="D72" s="54">
        <v>3.7530000000000001</v>
      </c>
      <c r="E72" s="54">
        <v>10.305999999999999</v>
      </c>
      <c r="F72" s="55">
        <v>21</v>
      </c>
      <c r="G72" s="54">
        <v>14.5332105263</v>
      </c>
      <c r="H72" s="54">
        <v>5.9111578946999996</v>
      </c>
      <c r="I72" s="126"/>
    </row>
    <row r="73" spans="1:9">
      <c r="A73" s="53" t="s">
        <v>194</v>
      </c>
      <c r="B73" s="54">
        <v>16.030999999999999</v>
      </c>
      <c r="C73" s="54">
        <v>10.617000000000001</v>
      </c>
      <c r="D73" s="54">
        <v>5.2030000000000003</v>
      </c>
      <c r="E73" s="54">
        <v>11.579000000000001</v>
      </c>
      <c r="F73" s="55">
        <v>22</v>
      </c>
      <c r="G73" s="54">
        <v>14.785</v>
      </c>
      <c r="H73" s="54">
        <v>6.3384210526000002</v>
      </c>
      <c r="I73" s="126"/>
    </row>
    <row r="74" spans="1:9">
      <c r="A74" s="53" t="s">
        <v>195</v>
      </c>
      <c r="B74" s="54">
        <v>14.189</v>
      </c>
      <c r="C74" s="54">
        <v>10.085000000000001</v>
      </c>
      <c r="D74" s="54">
        <v>5.98</v>
      </c>
      <c r="E74" s="54">
        <v>10.086</v>
      </c>
      <c r="F74" s="55">
        <v>23</v>
      </c>
      <c r="G74" s="54">
        <v>14.3470526316</v>
      </c>
      <c r="H74" s="54">
        <v>5.9385263157999999</v>
      </c>
      <c r="I74" s="126"/>
    </row>
    <row r="75" spans="1:9">
      <c r="A75" s="53" t="s">
        <v>196</v>
      </c>
      <c r="B75" s="54">
        <v>15.353999999999999</v>
      </c>
      <c r="C75" s="54">
        <v>10.19</v>
      </c>
      <c r="D75" s="54">
        <v>5.0259999999999998</v>
      </c>
      <c r="E75" s="54">
        <v>8.8320000000000007</v>
      </c>
      <c r="F75" s="55">
        <v>24</v>
      </c>
      <c r="G75" s="54">
        <v>14.263999999999999</v>
      </c>
      <c r="H75" s="54">
        <v>5.5356842105000004</v>
      </c>
      <c r="I75" s="126"/>
    </row>
    <row r="76" spans="1:9">
      <c r="A76" s="53" t="s">
        <v>197</v>
      </c>
      <c r="B76" s="54">
        <v>16.122</v>
      </c>
      <c r="C76" s="54">
        <v>10.928000000000001</v>
      </c>
      <c r="D76" s="54">
        <v>5.734</v>
      </c>
      <c r="E76" s="54">
        <v>8.0549999999999997</v>
      </c>
      <c r="F76" s="55">
        <v>25</v>
      </c>
      <c r="G76" s="54">
        <v>13.6595789474</v>
      </c>
      <c r="H76" s="54">
        <v>5.0358421053000004</v>
      </c>
      <c r="I76" s="126"/>
    </row>
    <row r="77" spans="1:9">
      <c r="A77" s="53" t="s">
        <v>198</v>
      </c>
      <c r="B77" s="54">
        <v>14.613</v>
      </c>
      <c r="C77" s="54">
        <v>10.493</v>
      </c>
      <c r="D77" s="54">
        <v>6.3730000000000002</v>
      </c>
      <c r="E77" s="54">
        <v>7.6760000000000002</v>
      </c>
      <c r="F77" s="55">
        <v>26</v>
      </c>
      <c r="G77" s="54">
        <v>13.3845789474</v>
      </c>
      <c r="H77" s="54">
        <v>4.7115789473999996</v>
      </c>
      <c r="I77" s="126"/>
    </row>
    <row r="78" spans="1:9">
      <c r="A78" s="53" t="s">
        <v>199</v>
      </c>
      <c r="B78" s="54">
        <v>14.372</v>
      </c>
      <c r="C78" s="54">
        <v>9.9610000000000003</v>
      </c>
      <c r="D78" s="54">
        <v>5.5510000000000002</v>
      </c>
      <c r="E78" s="54">
        <v>7.819</v>
      </c>
      <c r="F78" s="55">
        <v>27</v>
      </c>
      <c r="G78" s="54">
        <v>13.7167368421</v>
      </c>
      <c r="H78" s="54">
        <v>4.6892105263000001</v>
      </c>
      <c r="I78" s="126"/>
    </row>
    <row r="79" spans="1:9">
      <c r="A79" s="53" t="s">
        <v>200</v>
      </c>
      <c r="B79" s="54">
        <v>13.478</v>
      </c>
      <c r="C79" s="54">
        <v>8.9320000000000004</v>
      </c>
      <c r="D79" s="54">
        <v>4.3860000000000001</v>
      </c>
      <c r="E79" s="54">
        <v>8.2989999999999995</v>
      </c>
      <c r="F79" s="55">
        <v>28</v>
      </c>
      <c r="G79" s="54">
        <v>13.940789473700001</v>
      </c>
      <c r="H79" s="54">
        <v>5.2258421052999999</v>
      </c>
      <c r="I79" s="126"/>
    </row>
    <row r="80" spans="1:9">
      <c r="A80" s="53" t="s">
        <v>201</v>
      </c>
      <c r="B80" s="54">
        <v>13.189</v>
      </c>
      <c r="C80" s="54">
        <v>8.3930000000000007</v>
      </c>
      <c r="D80" s="54">
        <v>3.597</v>
      </c>
      <c r="E80" s="54">
        <v>9.1649999999999991</v>
      </c>
      <c r="F80" s="55">
        <v>29</v>
      </c>
      <c r="G80" s="54">
        <v>13.7004736842</v>
      </c>
      <c r="H80" s="54">
        <v>5.3022631578999997</v>
      </c>
      <c r="I80" s="126"/>
    </row>
    <row r="81" spans="1:9">
      <c r="A81" s="53" t="s">
        <v>202</v>
      </c>
      <c r="B81" s="54">
        <v>12.89</v>
      </c>
      <c r="C81" s="54">
        <v>7.3280000000000003</v>
      </c>
      <c r="D81" s="54">
        <v>1.766</v>
      </c>
      <c r="E81" s="54">
        <v>9.8339999999999996</v>
      </c>
      <c r="F81" s="55">
        <v>30</v>
      </c>
      <c r="G81" s="54">
        <v>14.407263157899999</v>
      </c>
      <c r="H81" s="54">
        <v>5.2767368421</v>
      </c>
      <c r="I81" s="126"/>
    </row>
    <row r="82" spans="1:9">
      <c r="A82" s="53" t="s">
        <v>169</v>
      </c>
      <c r="B82" s="54">
        <v>12.881</v>
      </c>
      <c r="C82" s="54">
        <v>7.5019999999999998</v>
      </c>
      <c r="D82" s="54">
        <v>2.1230000000000002</v>
      </c>
      <c r="E82" s="54">
        <v>10.268000000000001</v>
      </c>
      <c r="F82" s="55">
        <v>31</v>
      </c>
      <c r="G82" s="54">
        <v>13.9944210526</v>
      </c>
      <c r="H82" s="54">
        <v>5.2336842104999999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21516.771039136001</v>
      </c>
      <c r="C87" s="76" t="str">
        <f>MID(UPPER(TEXT(D87,"mmm")),1,1)</f>
        <v>D</v>
      </c>
      <c r="D87" s="79" t="str">
        <f t="shared" ref="D87:D109" si="1">TEXT(EDATE(D88,-1),"mmmm aaaa")</f>
        <v>diciembre 2022</v>
      </c>
      <c r="E87" s="80">
        <f>VLOOKUP(D87,A$87:B$122,2,FALSE)</f>
        <v>19138.984155294998</v>
      </c>
    </row>
    <row r="88" spans="1:9">
      <c r="A88" s="53" t="s">
        <v>115</v>
      </c>
      <c r="B88" s="63">
        <v>19090.950745144</v>
      </c>
      <c r="C88" s="77" t="str">
        <f t="shared" ref="C88:C111" si="2">MID(UPPER(TEXT(D88,"mmm")),1,1)</f>
        <v>E</v>
      </c>
      <c r="D88" s="81" t="str">
        <f t="shared" si="1"/>
        <v>enero 2023</v>
      </c>
      <c r="E88" s="82">
        <f t="shared" ref="E88:E111" si="3">VLOOKUP(D88,A$87:B$122,2,FALSE)</f>
        <v>20783.747203071998</v>
      </c>
    </row>
    <row r="89" spans="1:9">
      <c r="A89" s="53" t="s">
        <v>117</v>
      </c>
      <c r="B89" s="63">
        <v>20289.026170149999</v>
      </c>
      <c r="C89" s="77" t="str">
        <f t="shared" si="2"/>
        <v>F</v>
      </c>
      <c r="D89" s="81" t="str">
        <f t="shared" si="1"/>
        <v>febrero 2023</v>
      </c>
      <c r="E89" s="82">
        <f t="shared" si="3"/>
        <v>19306.806581596</v>
      </c>
    </row>
    <row r="90" spans="1:9">
      <c r="A90" s="53" t="s">
        <v>118</v>
      </c>
      <c r="B90" s="63">
        <v>18449.237369888</v>
      </c>
      <c r="C90" s="77" t="str">
        <f t="shared" si="2"/>
        <v>M</v>
      </c>
      <c r="D90" s="81" t="str">
        <f t="shared" si="1"/>
        <v>marzo 2023</v>
      </c>
      <c r="E90" s="82">
        <f t="shared" si="3"/>
        <v>19343.614833938998</v>
      </c>
    </row>
    <row r="91" spans="1:9">
      <c r="A91" s="53" t="s">
        <v>119</v>
      </c>
      <c r="B91" s="63">
        <v>19096.727579549999</v>
      </c>
      <c r="C91" s="77" t="str">
        <f t="shared" si="2"/>
        <v>A</v>
      </c>
      <c r="D91" s="81" t="str">
        <f t="shared" si="1"/>
        <v>abril 2023</v>
      </c>
      <c r="E91" s="82">
        <f t="shared" si="3"/>
        <v>17071.739878231001</v>
      </c>
    </row>
    <row r="92" spans="1:9">
      <c r="A92" s="53" t="s">
        <v>120</v>
      </c>
      <c r="B92" s="63">
        <v>20028.621185946999</v>
      </c>
      <c r="C92" s="77" t="str">
        <f t="shared" si="2"/>
        <v>M</v>
      </c>
      <c r="D92" s="81" t="str">
        <f t="shared" si="1"/>
        <v>mayo 2023</v>
      </c>
      <c r="E92" s="82">
        <f t="shared" si="3"/>
        <v>17925.093686863001</v>
      </c>
    </row>
    <row r="93" spans="1:9">
      <c r="A93" s="53" t="s">
        <v>121</v>
      </c>
      <c r="B93" s="63">
        <v>22142.272724079001</v>
      </c>
      <c r="C93" s="77" t="str">
        <f t="shared" si="2"/>
        <v>J</v>
      </c>
      <c r="D93" s="81" t="str">
        <f t="shared" si="1"/>
        <v>junio 2023</v>
      </c>
      <c r="E93" s="82">
        <f t="shared" si="3"/>
        <v>18555.273481952001</v>
      </c>
    </row>
    <row r="94" spans="1:9">
      <c r="A94" s="53" t="s">
        <v>122</v>
      </c>
      <c r="B94" s="63">
        <v>20486.167309894001</v>
      </c>
      <c r="C94" s="77" t="str">
        <f t="shared" si="2"/>
        <v>J</v>
      </c>
      <c r="D94" s="81" t="str">
        <f t="shared" si="1"/>
        <v>julio 2023</v>
      </c>
      <c r="E94" s="82">
        <f t="shared" si="3"/>
        <v>21147.035178134</v>
      </c>
    </row>
    <row r="95" spans="1:9">
      <c r="A95" s="53" t="s">
        <v>124</v>
      </c>
      <c r="B95" s="63">
        <v>18959.861198449998</v>
      </c>
      <c r="C95" s="77" t="str">
        <f t="shared" si="2"/>
        <v>A</v>
      </c>
      <c r="D95" s="81" t="str">
        <f t="shared" si="1"/>
        <v>agosto 2023</v>
      </c>
      <c r="E95" s="82">
        <f t="shared" si="3"/>
        <v>20144.493632336002</v>
      </c>
    </row>
    <row r="96" spans="1:9">
      <c r="A96" s="53" t="s">
        <v>125</v>
      </c>
      <c r="B96" s="63">
        <v>18102.428654558</v>
      </c>
      <c r="C96" s="77" t="str">
        <f t="shared" si="2"/>
        <v>S</v>
      </c>
      <c r="D96" s="81" t="str">
        <f t="shared" si="1"/>
        <v>septiembre 2023</v>
      </c>
      <c r="E96" s="82">
        <f t="shared" si="3"/>
        <v>18259.250952975999</v>
      </c>
    </row>
    <row r="97" spans="1:5">
      <c r="A97" s="53" t="s">
        <v>126</v>
      </c>
      <c r="B97" s="63">
        <v>18199.926079624001</v>
      </c>
      <c r="C97" s="77" t="str">
        <f t="shared" si="2"/>
        <v>O</v>
      </c>
      <c r="D97" s="81" t="str">
        <f t="shared" si="1"/>
        <v>octubre 2023</v>
      </c>
      <c r="E97" s="82">
        <f t="shared" si="3"/>
        <v>18498.181528513</v>
      </c>
    </row>
    <row r="98" spans="1:5">
      <c r="A98" s="53" t="s">
        <v>127</v>
      </c>
      <c r="B98" s="63">
        <v>19138.984155294998</v>
      </c>
      <c r="C98" s="77" t="str">
        <f t="shared" si="2"/>
        <v>N</v>
      </c>
      <c r="D98" s="81" t="str">
        <f t="shared" si="1"/>
        <v>noviembre 2023</v>
      </c>
      <c r="E98" s="82">
        <f t="shared" si="3"/>
        <v>18858.458152863001</v>
      </c>
    </row>
    <row r="99" spans="1:5">
      <c r="A99" s="53" t="s">
        <v>128</v>
      </c>
      <c r="B99" s="63">
        <v>20783.747203071998</v>
      </c>
      <c r="C99" s="77" t="str">
        <f t="shared" si="2"/>
        <v>D</v>
      </c>
      <c r="D99" s="81" t="str">
        <f t="shared" si="1"/>
        <v>diciembre 2023</v>
      </c>
      <c r="E99" s="82">
        <f t="shared" si="3"/>
        <v>19992.363477161001</v>
      </c>
    </row>
    <row r="100" spans="1:5">
      <c r="A100" s="53" t="s">
        <v>129</v>
      </c>
      <c r="B100" s="63">
        <v>19306.806581596</v>
      </c>
      <c r="C100" s="77" t="str">
        <f t="shared" si="2"/>
        <v>E</v>
      </c>
      <c r="D100" s="81" t="str">
        <f t="shared" si="1"/>
        <v>enero 2024</v>
      </c>
      <c r="E100" s="82">
        <f t="shared" si="3"/>
        <v>21001.768473843</v>
      </c>
    </row>
    <row r="101" spans="1:5">
      <c r="A101" s="53" t="s">
        <v>131</v>
      </c>
      <c r="B101" s="63">
        <v>19343.614833938998</v>
      </c>
      <c r="C101" s="77" t="str">
        <f t="shared" si="2"/>
        <v>F</v>
      </c>
      <c r="D101" s="81" t="str">
        <f t="shared" si="1"/>
        <v>febrero 2024</v>
      </c>
      <c r="E101" s="82">
        <f t="shared" si="3"/>
        <v>19085.854432872002</v>
      </c>
    </row>
    <row r="102" spans="1:5">
      <c r="A102" s="53" t="s">
        <v>132</v>
      </c>
      <c r="B102" s="63">
        <v>17071.739878231001</v>
      </c>
      <c r="C102" s="77" t="str">
        <f t="shared" si="2"/>
        <v>M</v>
      </c>
      <c r="D102" s="81" t="str">
        <f t="shared" si="1"/>
        <v>marzo 2024</v>
      </c>
      <c r="E102" s="82">
        <f t="shared" si="3"/>
        <v>19365.496333350002</v>
      </c>
    </row>
    <row r="103" spans="1:5">
      <c r="A103" s="53" t="s">
        <v>133</v>
      </c>
      <c r="B103" s="63">
        <v>17925.093686863001</v>
      </c>
      <c r="C103" s="77" t="str">
        <f t="shared" si="2"/>
        <v>A</v>
      </c>
      <c r="D103" s="81" t="str">
        <f t="shared" si="1"/>
        <v>abril 2024</v>
      </c>
      <c r="E103" s="82">
        <f t="shared" si="3"/>
        <v>18015.633185657</v>
      </c>
    </row>
    <row r="104" spans="1:5">
      <c r="A104" s="53" t="s">
        <v>134</v>
      </c>
      <c r="B104" s="63">
        <v>18555.273481952001</v>
      </c>
      <c r="C104" s="77" t="str">
        <f t="shared" si="2"/>
        <v>M</v>
      </c>
      <c r="D104" s="81" t="str">
        <f t="shared" si="1"/>
        <v>mayo 2024</v>
      </c>
      <c r="E104" s="82">
        <f t="shared" si="3"/>
        <v>18184.117637349998</v>
      </c>
    </row>
    <row r="105" spans="1:5">
      <c r="A105" s="53" t="s">
        <v>135</v>
      </c>
      <c r="B105" s="63">
        <v>21147.035178134</v>
      </c>
      <c r="C105" s="77" t="str">
        <f t="shared" si="2"/>
        <v>J</v>
      </c>
      <c r="D105" s="81" t="str">
        <f t="shared" si="1"/>
        <v>junio 2024</v>
      </c>
      <c r="E105" s="82">
        <f t="shared" si="3"/>
        <v>18226.510497849999</v>
      </c>
    </row>
    <row r="106" spans="1:5">
      <c r="A106" s="53" t="s">
        <v>137</v>
      </c>
      <c r="B106" s="63">
        <v>20144.493632336002</v>
      </c>
      <c r="C106" s="77" t="str">
        <f t="shared" si="2"/>
        <v>J</v>
      </c>
      <c r="D106" s="81" t="str">
        <f t="shared" si="1"/>
        <v>julio 2024</v>
      </c>
      <c r="E106" s="82">
        <f t="shared" si="3"/>
        <v>21133.153917344</v>
      </c>
    </row>
    <row r="107" spans="1:5">
      <c r="A107" s="53" t="s">
        <v>138</v>
      </c>
      <c r="B107" s="63">
        <v>18259.250952975999</v>
      </c>
      <c r="C107" s="77" t="str">
        <f t="shared" si="2"/>
        <v>A</v>
      </c>
      <c r="D107" s="81" t="str">
        <f t="shared" si="1"/>
        <v>agosto 2024</v>
      </c>
      <c r="E107" s="82">
        <f t="shared" si="3"/>
        <v>20736.038399156001</v>
      </c>
    </row>
    <row r="108" spans="1:5">
      <c r="A108" s="53" t="s">
        <v>139</v>
      </c>
      <c r="B108" s="63">
        <v>18498.181528513</v>
      </c>
      <c r="C108" s="77" t="str">
        <f t="shared" si="2"/>
        <v>S</v>
      </c>
      <c r="D108" s="81" t="str">
        <f t="shared" si="1"/>
        <v>septiembre 2024</v>
      </c>
      <c r="E108" s="82">
        <f t="shared" si="3"/>
        <v>18450.119503872</v>
      </c>
    </row>
    <row r="109" spans="1:5">
      <c r="A109" s="53" t="s">
        <v>140</v>
      </c>
      <c r="B109" s="63">
        <v>18858.458152863001</v>
      </c>
      <c r="C109" s="77" t="str">
        <f t="shared" si="2"/>
        <v>O</v>
      </c>
      <c r="D109" s="81" t="str">
        <f t="shared" si="1"/>
        <v>octubre 2024</v>
      </c>
      <c r="E109" s="82">
        <f t="shared" si="3"/>
        <v>18897.387501254001</v>
      </c>
    </row>
    <row r="110" spans="1:5">
      <c r="A110" s="53" t="s">
        <v>141</v>
      </c>
      <c r="B110" s="63">
        <v>19992.363477161001</v>
      </c>
      <c r="C110" s="77" t="str">
        <f t="shared" si="2"/>
        <v>N</v>
      </c>
      <c r="D110" s="81" t="str">
        <f>TEXT(EDATE(D111,-1),"mmmm aaaa")</f>
        <v>noviembre 2024</v>
      </c>
      <c r="E110" s="82">
        <f t="shared" si="3"/>
        <v>18580.774927711998</v>
      </c>
    </row>
    <row r="111" spans="1:5" ht="15" thickBot="1">
      <c r="A111" s="53" t="s">
        <v>143</v>
      </c>
      <c r="B111" s="63">
        <v>21001.768473843</v>
      </c>
      <c r="C111" s="78" t="str">
        <f t="shared" si="2"/>
        <v>D</v>
      </c>
      <c r="D111" s="83" t="str">
        <f>A2</f>
        <v>Diciembre 2024</v>
      </c>
      <c r="E111" s="84">
        <f t="shared" si="3"/>
        <v>20260.866184928</v>
      </c>
    </row>
    <row r="112" spans="1:5">
      <c r="A112" s="53" t="s">
        <v>145</v>
      </c>
      <c r="B112" s="63">
        <v>19085.854432872002</v>
      </c>
    </row>
    <row r="113" spans="1:4">
      <c r="A113" s="53" t="s">
        <v>148</v>
      </c>
      <c r="B113" s="63">
        <v>19365.496333350002</v>
      </c>
    </row>
    <row r="114" spans="1:4">
      <c r="A114" s="53" t="s">
        <v>150</v>
      </c>
      <c r="B114" s="63">
        <v>18015.633185657</v>
      </c>
    </row>
    <row r="115" spans="1:4">
      <c r="A115" s="53" t="s">
        <v>152</v>
      </c>
      <c r="B115" s="63">
        <v>18184.117637349998</v>
      </c>
      <c r="C115"/>
      <c r="D115"/>
    </row>
    <row r="116" spans="1:4">
      <c r="A116" s="53" t="s">
        <v>154</v>
      </c>
      <c r="B116" s="63">
        <v>18226.510497849999</v>
      </c>
      <c r="C116"/>
      <c r="D116"/>
    </row>
    <row r="117" spans="1:4">
      <c r="A117" s="53" t="s">
        <v>157</v>
      </c>
      <c r="B117" s="63">
        <v>21133.153917344</v>
      </c>
      <c r="C117"/>
      <c r="D117"/>
    </row>
    <row r="118" spans="1:4">
      <c r="A118" s="53" t="s">
        <v>159</v>
      </c>
      <c r="B118" s="63">
        <v>20736.038399156001</v>
      </c>
      <c r="C118"/>
      <c r="D118"/>
    </row>
    <row r="119" spans="1:4">
      <c r="A119" s="53" t="s">
        <v>162</v>
      </c>
      <c r="B119" s="63">
        <v>18450.119503872</v>
      </c>
      <c r="C119"/>
      <c r="D119"/>
    </row>
    <row r="120" spans="1:4">
      <c r="A120" s="53" t="s">
        <v>164</v>
      </c>
      <c r="B120" s="63">
        <v>18897.387501254001</v>
      </c>
      <c r="C120"/>
      <c r="D120"/>
    </row>
    <row r="121" spans="1:4">
      <c r="A121" s="53" t="s">
        <v>166</v>
      </c>
      <c r="B121" s="63">
        <v>18580.774927711998</v>
      </c>
      <c r="C121"/>
      <c r="D121"/>
    </row>
    <row r="122" spans="1:4">
      <c r="A122" s="53" t="s">
        <v>168</v>
      </c>
      <c r="B122" s="63">
        <v>20260.866184928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173</v>
      </c>
      <c r="B129" s="62">
        <v>28392.128000000001</v>
      </c>
      <c r="C129" s="55">
        <v>1</v>
      </c>
      <c r="D129" s="62">
        <v>560.39412423199997</v>
      </c>
      <c r="E129" s="87">
        <f>MAX(D129:D159)</f>
        <v>762.84331375199997</v>
      </c>
    </row>
    <row r="130" spans="1:5">
      <c r="A130" s="53" t="s">
        <v>174</v>
      </c>
      <c r="B130" s="62">
        <v>33299.730000000003</v>
      </c>
      <c r="C130" s="55">
        <v>2</v>
      </c>
      <c r="D130" s="62">
        <v>661.34137143199996</v>
      </c>
    </row>
    <row r="131" spans="1:5">
      <c r="A131" s="53" t="s">
        <v>175</v>
      </c>
      <c r="B131" s="62">
        <v>33571.447999999997</v>
      </c>
      <c r="C131" s="55">
        <v>3</v>
      </c>
      <c r="D131" s="62">
        <v>677.65764300800004</v>
      </c>
    </row>
    <row r="132" spans="1:5">
      <c r="A132" s="53" t="s">
        <v>176</v>
      </c>
      <c r="B132" s="62">
        <v>34139.898999999998</v>
      </c>
      <c r="C132" s="55">
        <v>4</v>
      </c>
      <c r="D132" s="62">
        <v>687.11844775199995</v>
      </c>
    </row>
    <row r="133" spans="1:5">
      <c r="A133" s="53" t="s">
        <v>177</v>
      </c>
      <c r="B133" s="62">
        <v>32603.995999999999</v>
      </c>
      <c r="C133" s="55">
        <v>5</v>
      </c>
      <c r="D133" s="62">
        <v>681.34065656799999</v>
      </c>
    </row>
    <row r="134" spans="1:5">
      <c r="A134" s="53" t="s">
        <v>178</v>
      </c>
      <c r="B134" s="62">
        <v>28063.517</v>
      </c>
      <c r="C134" s="55">
        <v>6</v>
      </c>
      <c r="D134" s="62">
        <v>590.373756888</v>
      </c>
    </row>
    <row r="135" spans="1:5">
      <c r="A135" s="53" t="s">
        <v>179</v>
      </c>
      <c r="B135" s="62">
        <v>28933.074000000001</v>
      </c>
      <c r="C135" s="55">
        <v>7</v>
      </c>
      <c r="D135" s="62">
        <v>581.77924671999995</v>
      </c>
    </row>
    <row r="136" spans="1:5">
      <c r="A136" s="53" t="s">
        <v>180</v>
      </c>
      <c r="B136" s="62">
        <v>29663.976999999999</v>
      </c>
      <c r="C136" s="55">
        <v>8</v>
      </c>
      <c r="D136" s="62">
        <v>574.49027547200001</v>
      </c>
    </row>
    <row r="137" spans="1:5">
      <c r="A137" s="53" t="s">
        <v>181</v>
      </c>
      <c r="B137" s="62">
        <v>35088.394</v>
      </c>
      <c r="C137" s="55">
        <v>9</v>
      </c>
      <c r="D137" s="62">
        <v>680.28956887200002</v>
      </c>
    </row>
    <row r="138" spans="1:5">
      <c r="A138" s="53" t="s">
        <v>182</v>
      </c>
      <c r="B138" s="62">
        <v>37114.082999999999</v>
      </c>
      <c r="C138" s="55">
        <v>10</v>
      </c>
      <c r="D138" s="62">
        <v>734.14041750399997</v>
      </c>
    </row>
    <row r="139" spans="1:5">
      <c r="A139" s="53" t="s">
        <v>183</v>
      </c>
      <c r="B139" s="62">
        <v>36949.527000000002</v>
      </c>
      <c r="C139" s="55">
        <v>11</v>
      </c>
      <c r="D139" s="62">
        <v>762.84331375199997</v>
      </c>
    </row>
    <row r="140" spans="1:5">
      <c r="A140" s="53" t="s">
        <v>184</v>
      </c>
      <c r="B140" s="62">
        <v>36683.824000000001</v>
      </c>
      <c r="C140" s="55">
        <v>12</v>
      </c>
      <c r="D140" s="62">
        <v>757.55337538399999</v>
      </c>
    </row>
    <row r="141" spans="1:5">
      <c r="A141" s="53" t="s">
        <v>185</v>
      </c>
      <c r="B141" s="62">
        <v>35331.673000000003</v>
      </c>
      <c r="C141" s="55">
        <v>13</v>
      </c>
      <c r="D141" s="62">
        <v>738.95267115199999</v>
      </c>
    </row>
    <row r="142" spans="1:5">
      <c r="A142" s="53" t="s">
        <v>186</v>
      </c>
      <c r="B142" s="62">
        <v>31934.895240000002</v>
      </c>
      <c r="C142" s="55">
        <v>14</v>
      </c>
      <c r="D142" s="62">
        <v>659.23873083199999</v>
      </c>
    </row>
    <row r="143" spans="1:5">
      <c r="A143" s="53" t="s">
        <v>187</v>
      </c>
      <c r="B143" s="62">
        <v>32761.437999999998</v>
      </c>
      <c r="C143" s="55">
        <v>15</v>
      </c>
      <c r="D143" s="62">
        <v>624.59721554400005</v>
      </c>
    </row>
    <row r="144" spans="1:5">
      <c r="A144" s="53" t="s">
        <v>188</v>
      </c>
      <c r="B144" s="62">
        <v>37583.932240000002</v>
      </c>
      <c r="C144" s="55">
        <v>16</v>
      </c>
      <c r="D144" s="62">
        <v>735.011545888</v>
      </c>
    </row>
    <row r="145" spans="1:5">
      <c r="A145" s="53" t="s">
        <v>189</v>
      </c>
      <c r="B145" s="62">
        <v>37472.36</v>
      </c>
      <c r="C145" s="55">
        <v>17</v>
      </c>
      <c r="D145" s="62">
        <v>747.89546478399996</v>
      </c>
    </row>
    <row r="146" spans="1:5">
      <c r="A146" s="53" t="s">
        <v>190</v>
      </c>
      <c r="B146" s="62">
        <v>36489.616000000002</v>
      </c>
      <c r="C146" s="55">
        <v>18</v>
      </c>
      <c r="D146" s="62">
        <v>733.68972792</v>
      </c>
    </row>
    <row r="147" spans="1:5">
      <c r="A147" s="53" t="s">
        <v>191</v>
      </c>
      <c r="B147" s="62">
        <v>35364.392</v>
      </c>
      <c r="C147" s="55">
        <v>19</v>
      </c>
      <c r="D147" s="62">
        <v>723.00265063200004</v>
      </c>
    </row>
    <row r="148" spans="1:5">
      <c r="A148" s="53" t="s">
        <v>192</v>
      </c>
      <c r="B148" s="62">
        <v>33705.561999999998</v>
      </c>
      <c r="C148" s="55">
        <v>20</v>
      </c>
      <c r="D148" s="62">
        <v>699.07264324000005</v>
      </c>
    </row>
    <row r="149" spans="1:5">
      <c r="A149" s="53" t="s">
        <v>193</v>
      </c>
      <c r="B149" s="62">
        <v>30832.292000000001</v>
      </c>
      <c r="C149" s="55">
        <v>21</v>
      </c>
      <c r="D149" s="62">
        <v>629.39453269600006</v>
      </c>
    </row>
    <row r="150" spans="1:5">
      <c r="A150" s="53" t="s">
        <v>194</v>
      </c>
      <c r="B150" s="62">
        <v>30088.518103999999</v>
      </c>
      <c r="C150" s="55">
        <v>22</v>
      </c>
      <c r="D150" s="62">
        <v>598.66163767199998</v>
      </c>
    </row>
    <row r="151" spans="1:5">
      <c r="A151" s="53" t="s">
        <v>195</v>
      </c>
      <c r="B151" s="62">
        <v>32411.904999999999</v>
      </c>
      <c r="C151" s="55">
        <v>23</v>
      </c>
      <c r="D151" s="62">
        <v>645.47067909600003</v>
      </c>
    </row>
    <row r="152" spans="1:5">
      <c r="A152" s="53" t="s">
        <v>196</v>
      </c>
      <c r="B152" s="62">
        <v>29251.615000000002</v>
      </c>
      <c r="C152" s="55">
        <v>24</v>
      </c>
      <c r="D152" s="62">
        <v>597.64583692799999</v>
      </c>
    </row>
    <row r="153" spans="1:5">
      <c r="A153" s="53" t="s">
        <v>197</v>
      </c>
      <c r="B153" s="62">
        <v>26142.059000000001</v>
      </c>
      <c r="C153" s="55">
        <v>25</v>
      </c>
      <c r="D153" s="62">
        <v>507.29877500800001</v>
      </c>
    </row>
    <row r="154" spans="1:5">
      <c r="A154" s="53" t="s">
        <v>198</v>
      </c>
      <c r="B154" s="62">
        <v>30651.956999999999</v>
      </c>
      <c r="C154" s="55">
        <v>26</v>
      </c>
      <c r="D154" s="62">
        <v>599.10201781599994</v>
      </c>
    </row>
    <row r="155" spans="1:5">
      <c r="A155" s="53" t="s">
        <v>199</v>
      </c>
      <c r="B155" s="62">
        <v>31241.411</v>
      </c>
      <c r="C155" s="55">
        <v>27</v>
      </c>
      <c r="D155" s="62">
        <v>630.38432020000005</v>
      </c>
    </row>
    <row r="156" spans="1:5">
      <c r="A156" s="53" t="s">
        <v>200</v>
      </c>
      <c r="B156" s="62">
        <v>29962.563999999998</v>
      </c>
      <c r="C156" s="55">
        <v>28</v>
      </c>
      <c r="D156" s="62">
        <v>598.52670396799999</v>
      </c>
    </row>
    <row r="157" spans="1:5">
      <c r="A157" s="53" t="s">
        <v>201</v>
      </c>
      <c r="B157" s="62">
        <v>29836.989000000001</v>
      </c>
      <c r="C157" s="55">
        <v>29</v>
      </c>
      <c r="D157" s="62">
        <v>577.01410376000001</v>
      </c>
      <c r="E157"/>
    </row>
    <row r="158" spans="1:5">
      <c r="A158" s="53" t="s">
        <v>202</v>
      </c>
      <c r="B158" s="62">
        <v>32688.563999999998</v>
      </c>
      <c r="C158" s="55">
        <v>30</v>
      </c>
      <c r="D158" s="62">
        <v>646.118012056</v>
      </c>
      <c r="E158"/>
    </row>
    <row r="159" spans="1:5">
      <c r="A159" s="53" t="s">
        <v>169</v>
      </c>
      <c r="B159" s="62">
        <v>30787.978999999999</v>
      </c>
      <c r="C159" s="55">
        <v>31</v>
      </c>
      <c r="D159" s="62">
        <v>620.466718152</v>
      </c>
      <c r="E159"/>
    </row>
    <row r="160" spans="1:5">
      <c r="A160"/>
      <c r="C160"/>
      <c r="D160" s="88">
        <v>737</v>
      </c>
      <c r="E160" s="118">
        <f>(MAX(D129:D159)/D160-1)*100</f>
        <v>3.5065554616010797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13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168</v>
      </c>
      <c r="B166" s="63">
        <v>37880</v>
      </c>
      <c r="C166" s="120" t="s">
        <v>208</v>
      </c>
      <c r="D166" s="88">
        <v>36734</v>
      </c>
      <c r="E166" s="118">
        <f>(B166/D166-1)*100</f>
        <v>3.1197255948167912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2022</v>
      </c>
      <c r="B172" s="63">
        <v>37926</v>
      </c>
      <c r="C172" s="120" t="s">
        <v>116</v>
      </c>
      <c r="D172" s="63">
        <v>38284</v>
      </c>
      <c r="E172" s="120" t="s">
        <v>123</v>
      </c>
    </row>
    <row r="173" spans="1:5">
      <c r="A173" s="55">
        <v>2023</v>
      </c>
      <c r="B173" s="63">
        <v>39101</v>
      </c>
      <c r="C173" s="120" t="s">
        <v>130</v>
      </c>
      <c r="D173" s="63">
        <v>37278</v>
      </c>
      <c r="E173" s="120" t="s">
        <v>136</v>
      </c>
    </row>
    <row r="174" spans="1:5">
      <c r="A174" s="55">
        <v>2024</v>
      </c>
      <c r="B174" s="63">
        <v>38272</v>
      </c>
      <c r="C174" s="120" t="s">
        <v>146</v>
      </c>
      <c r="D174" s="63">
        <v>36184</v>
      </c>
      <c r="E174" s="120" t="s">
        <v>160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2023</v>
      </c>
      <c r="B185" s="69">
        <f>D173</f>
        <v>37278</v>
      </c>
      <c r="C185" s="69">
        <f>B173</f>
        <v>39101</v>
      </c>
      <c r="D185" s="70" t="str">
        <f>MID(Dat_01!E173,1,2)+0&amp;" "&amp;TEXT(DATE(MID(Dat_01!E173,7,4),MID(Dat_01!E173,4,2),MID(Dat_01!E173,1,2)),"mmmm")&amp;" ("&amp;MID(Dat_01!E173,12,16)&amp;" h)"</f>
        <v>19 julio (14:27 h)</v>
      </c>
      <c r="E185" s="70" t="str">
        <f>MID(Dat_01!C173,1,2)+0&amp;" "&amp;TEXT(DATE(MID(Dat_01!C173,7,4),MID(Dat_01!C173,4,2),MID(Dat_01!C173,1,2)),"mmmm")&amp;" ("&amp;MID(Dat_01!C173,12,16)&amp;" h)"</f>
        <v>24 enero (20:43 h)</v>
      </c>
    </row>
    <row r="186" spans="1:6">
      <c r="A186" s="71">
        <f>A174</f>
        <v>2024</v>
      </c>
      <c r="B186" s="69">
        <f>D174</f>
        <v>36184</v>
      </c>
      <c r="C186" s="69">
        <f>B174</f>
        <v>38272</v>
      </c>
      <c r="D186" s="70" t="str">
        <f>MID(Dat_01!E174,1,2)+0&amp;" "&amp;TEXT(DATE(MID(Dat_01!E174,7,4),MID(Dat_01!E174,4,2),MID(Dat_01!E174,1,2)),"mmmm")&amp;" ("&amp;MID(Dat_01!E174,12,16)&amp;" h)"</f>
        <v>30 julio (14:41 h)</v>
      </c>
      <c r="E186" s="70" t="str">
        <f>MID(Dat_01!C174,1,2)+0&amp;" "&amp;TEXT(DATE(MID(Dat_01!C174,7,4),MID(Dat_01!C174,4,2),MID(Dat_01!C174,1,2)),"mmmm")&amp;" ("&amp;MID(Dat_01!C174,12,16)&amp;" h)"</f>
        <v>9 enero (20:56 h)</v>
      </c>
    </row>
    <row r="187" spans="1:6">
      <c r="A187" s="72" t="str">
        <f>LOWER(MID(A166,1,3))&amp;"-"&amp;MID(A174,3,2)</f>
        <v>dic-24</v>
      </c>
      <c r="B187" s="73" t="str">
        <f>IF(B163="Invierno","",B166)</f>
        <v/>
      </c>
      <c r="C187" s="73">
        <f>IF(B163="Invierno",B166,"")</f>
        <v>37880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16 diciembre (20:51 h)</v>
      </c>
    </row>
    <row r="188" spans="1:6" ht="15">
      <c r="D188" s="124"/>
      <c r="E188" s="124" t="str">
        <f>CONCATENATE(MID(E187,1,FIND(" ",E187)+3)," ",MID(E187,FIND("(",E187)+1,7))</f>
        <v>16 dic 20:51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2025-01-16T11:09:37Z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