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23.xml" ContentType="application/vnd.openxmlformats-officedocument.drawingml.chart+xml"/>
  <Override PartName="/xl/drawings/drawing31.xml" ContentType="application/vnd.openxmlformats-officedocument.drawingml.chartshapes+xml"/>
  <Override PartName="/xl/charts/chart24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Avance Servicios de Ajuste\avance 2020\"/>
    </mc:Choice>
  </mc:AlternateContent>
  <xr:revisionPtr revIDLastSave="0" documentId="13_ncr:1_{9FE0473F-EE58-413A-9FFF-96A871B84B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C1" sheetId="2" r:id="rId2"/>
    <sheet name="C2" sheetId="3" r:id="rId3"/>
    <sheet name="C3" sheetId="53" r:id="rId4"/>
    <sheet name="C4" sheetId="10" r:id="rId5"/>
    <sheet name="C5" sheetId="9" r:id="rId6"/>
    <sheet name="C6" sheetId="54" r:id="rId7"/>
    <sheet name="C7" sheetId="41" r:id="rId8"/>
    <sheet name="C8" sheetId="11" r:id="rId9"/>
    <sheet name="C10" sheetId="28" r:id="rId10"/>
    <sheet name="C11" sheetId="44" r:id="rId11"/>
    <sheet name="C12" sheetId="32" r:id="rId12"/>
    <sheet name="C13" sheetId="62" r:id="rId13"/>
    <sheet name="C14" sheetId="69" r:id="rId14"/>
    <sheet name="C15" sheetId="55" r:id="rId15"/>
    <sheet name="C16" sheetId="57" r:id="rId16"/>
    <sheet name="C17" sheetId="58" r:id="rId17"/>
    <sheet name="C18" sheetId="70" r:id="rId18"/>
    <sheet name="C19" sheetId="65" r:id="rId19"/>
    <sheet name="C20" sheetId="66" r:id="rId20"/>
    <sheet name="C21" sheetId="63" r:id="rId21"/>
    <sheet name="C22" sheetId="59" r:id="rId22"/>
    <sheet name="Data 1" sheetId="24" r:id="rId23"/>
    <sheet name="Data 2" sheetId="25" r:id="rId24"/>
    <sheet name="Data 3" sheetId="27" r:id="rId25"/>
    <sheet name="Data 4" sheetId="47" state="hidden" r:id="rId26"/>
    <sheet name="Data 5" sheetId="68" r:id="rId27"/>
  </sheets>
  <definedNames>
    <definedName name="_xlnm.Print_Area" localSheetId="1">'C1'!$A$2:$V$28</definedName>
    <definedName name="_xlnm.Print_Area" localSheetId="9">'C10'!$A$2:$E$25</definedName>
    <definedName name="_xlnm.Print_Area" localSheetId="10">'C11'!$B$2:$E$25</definedName>
    <definedName name="_xlnm.Print_Area" localSheetId="11">'C12'!$A$2:$E$25</definedName>
    <definedName name="_xlnm.Print_Area" localSheetId="12">'C13'!$B$2:$F$25</definedName>
    <definedName name="_xlnm.Print_Area" localSheetId="13">'C14'!$A$2:$F$25</definedName>
    <definedName name="_xlnm.Print_Area" localSheetId="14">'C15'!$B$2:$E$25</definedName>
    <definedName name="_xlnm.Print_Area" localSheetId="15">'C16'!$B$2:$F$27</definedName>
    <definedName name="_xlnm.Print_Area" localSheetId="16">'C17'!$A$2:$M$13</definedName>
    <definedName name="_xlnm.Print_Area" localSheetId="17">'C18'!$B$2:$F$25</definedName>
    <definedName name="_xlnm.Print_Area" localSheetId="18">'C19'!$B$2:$E$24</definedName>
    <definedName name="_xlnm.Print_Area" localSheetId="2">'C2'!$B$2:$F$28</definedName>
    <definedName name="_xlnm.Print_Area" localSheetId="19">'C20'!$A$2:$M$16</definedName>
    <definedName name="_xlnm.Print_Area" localSheetId="20">'C21'!$B$2:$E$25</definedName>
    <definedName name="_xlnm.Print_Area" localSheetId="21">'C22'!$A$2:$J$12</definedName>
    <definedName name="_xlnm.Print_Area" localSheetId="3">'C3'!$A$2:$F$25</definedName>
    <definedName name="_xlnm.Print_Area" localSheetId="4">'C4'!$B$2:$F$25</definedName>
    <definedName name="_xlnm.Print_Area" localSheetId="5">'C5'!$A$2:$M$23</definedName>
    <definedName name="_xlnm.Print_Area" localSheetId="6">'C6'!$B$2:$M$18</definedName>
    <definedName name="_xlnm.Print_Area" localSheetId="7">'C7'!$A$2:$E$24</definedName>
    <definedName name="_xlnm.Print_Area" localSheetId="8">'C8'!$A$2:$E$26</definedName>
    <definedName name="_xlnm.Print_Area" localSheetId="22">'Data 1'!$B$1:$R$157</definedName>
    <definedName name="_xlnm.Print_Area" localSheetId="23">'Data 2'!$A$1:$K$53</definedName>
    <definedName name="_xlnm.Print_Area" localSheetId="24">'Data 3'!$A$1:$N$77</definedName>
    <definedName name="_xlnm.Print_Area" localSheetId="25">'Data 4'!$A$1:$N$61</definedName>
    <definedName name="_xlnm.Print_Area" localSheetId="0">Indice!$B$2:$F$30</definedName>
    <definedName name="cc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2">'C13'!ccc</definedName>
    <definedName name="ccc" localSheetId="13">'C14'!ccc</definedName>
    <definedName name="ccc" localSheetId="14">'C15'!ccc</definedName>
    <definedName name="ccc" localSheetId="15">'C16'!ccc</definedName>
    <definedName name="ccc" localSheetId="16">'C17'!ccc</definedName>
    <definedName name="ccc" localSheetId="17">'C18'!ccc</definedName>
    <definedName name="ccc" localSheetId="18">'C19'!ccc</definedName>
    <definedName name="ccc" localSheetId="19">'C20'!ccc</definedName>
    <definedName name="ccc" localSheetId="20">'C21'!ccc</definedName>
    <definedName name="ccc" localSheetId="21">'C22'!ccc</definedName>
    <definedName name="ccc">[0]!ccc</definedName>
    <definedName name="CUADRO_ANTERIOR" localSheetId="12">'C13'!CUADRO_ANTERIOR</definedName>
    <definedName name="CUADRO_ANTERIOR" localSheetId="13">'C14'!CUADRO_ANTERIOR</definedName>
    <definedName name="CUADRO_ANTERIOR" localSheetId="14">'C15'!CUADRO_ANTERIOR</definedName>
    <definedName name="CUADRO_ANTERIOR" localSheetId="15">'C16'!CUADRO_ANTERIOR</definedName>
    <definedName name="CUADRO_ANTERIOR" localSheetId="16">'C17'!CUADRO_ANTERIOR</definedName>
    <definedName name="CUADRO_ANTERIOR" localSheetId="17">'C18'!CUADRO_ANTERIOR</definedName>
    <definedName name="CUADRO_ANTERIOR" localSheetId="18">'C19'!CUADRO_ANTERIOR</definedName>
    <definedName name="CUADRO_ANTERIOR" localSheetId="19">'C20'!CUADRO_ANTERIOR</definedName>
    <definedName name="CUADRO_ANTERIOR" localSheetId="20">'C21'!CUADRO_ANTERIOR</definedName>
    <definedName name="CUADRO_ANTERIOR" localSheetId="21">'C22'!CUADRO_ANTERIOR</definedName>
    <definedName name="CUADRO_ANTERIOR">[0]!CUADRO_ANTERIOR</definedName>
    <definedName name="CUADRO_PROXIMO" localSheetId="12">'C13'!CUADRO_PROXIMO</definedName>
    <definedName name="CUADRO_PROXIMO" localSheetId="13">'C14'!CUADRO_PROXIMO</definedName>
    <definedName name="CUADRO_PROXIMO" localSheetId="14">'C15'!CUADRO_PROXIMO</definedName>
    <definedName name="CUADRO_PROXIMO" localSheetId="15">'C16'!CUADRO_PROXIMO</definedName>
    <definedName name="CUADRO_PROXIMO" localSheetId="16">'C17'!CUADRO_PROXIMO</definedName>
    <definedName name="CUADRO_PROXIMO" localSheetId="17">'C18'!CUADRO_PROXIMO</definedName>
    <definedName name="CUADRO_PROXIMO" localSheetId="18">'C19'!CUADRO_PROXIMO</definedName>
    <definedName name="CUADRO_PROXIMO" localSheetId="19">'C20'!CUADRO_PROXIMO</definedName>
    <definedName name="CUADRO_PROXIMO" localSheetId="20">'C21'!CUADRO_PROXIMO</definedName>
    <definedName name="CUADRO_PROXIMO" localSheetId="21">'C22'!CUADRO_PROXIMO</definedName>
    <definedName name="CUADRO_PROXIMO">[0]!CUADRO_PROXIMO</definedName>
    <definedName name="DD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2">'C13'!FINALIZAR</definedName>
    <definedName name="FINALIZAR" localSheetId="13">'C14'!FINALIZAR</definedName>
    <definedName name="FINALIZAR" localSheetId="14">'C15'!FINALIZAR</definedName>
    <definedName name="FINALIZAR" localSheetId="15">'C16'!FINALIZAR</definedName>
    <definedName name="FINALIZAR" localSheetId="16">'C17'!FINALIZAR</definedName>
    <definedName name="FINALIZAR" localSheetId="17">'C18'!FINALIZAR</definedName>
    <definedName name="FINALIZAR" localSheetId="18">'C19'!FINALIZAR</definedName>
    <definedName name="FINALIZAR" localSheetId="19">'C20'!FINALIZAR</definedName>
    <definedName name="FINALIZAR" localSheetId="20">'C21'!FINALIZAR</definedName>
    <definedName name="FINALIZAR" localSheetId="21">'C22'!FINALIZAR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2">'C13'!IMPRESION</definedName>
    <definedName name="IMPRESION" localSheetId="13">'C14'!IMPRESION</definedName>
    <definedName name="IMPRESION" localSheetId="14">'C15'!IMPRESION</definedName>
    <definedName name="IMPRESION" localSheetId="15">'C16'!IMPRESION</definedName>
    <definedName name="IMPRESION" localSheetId="16">'C17'!IMPRESION</definedName>
    <definedName name="IMPRESION" localSheetId="17">'C18'!IMPRESION</definedName>
    <definedName name="IMPRESION" localSheetId="18">'C19'!IMPRESION</definedName>
    <definedName name="IMPRESION" localSheetId="19">'C20'!IMPRESION</definedName>
    <definedName name="IMPRESION" localSheetId="20">'C21'!IMPRESION</definedName>
    <definedName name="IMPRESION" localSheetId="21">'C22'!IMPRESION</definedName>
    <definedName name="IMPRESION">[0]!IMPRESION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15">[0]!Indice</definedName>
    <definedName name="Índice" localSheetId="17">[0]!Indice</definedName>
    <definedName name="Índice" localSheetId="18">[0]!Indice</definedName>
    <definedName name="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2">'C13'!nnn</definedName>
    <definedName name="nnn" localSheetId="13">'C14'!nnn</definedName>
    <definedName name="nnn" localSheetId="14">'C15'!nnn</definedName>
    <definedName name="nnn" localSheetId="15">'C16'!nnn</definedName>
    <definedName name="nnn" localSheetId="16">'C17'!nnn</definedName>
    <definedName name="nnn" localSheetId="17">'C18'!nnn</definedName>
    <definedName name="nnn" localSheetId="18">'C19'!nnn</definedName>
    <definedName name="nnn" localSheetId="19">'C20'!nnn</definedName>
    <definedName name="nnn" localSheetId="20">'C21'!nnn</definedName>
    <definedName name="nnn" localSheetId="21">'C22'!nnn</definedName>
    <definedName name="nnn">[0]!nnn</definedName>
    <definedName name="nnnn" localSheetId="12">'C13'!nnnn</definedName>
    <definedName name="nnnn" localSheetId="13">'C14'!nnnn</definedName>
    <definedName name="nnnn" localSheetId="14">'C15'!nnnn</definedName>
    <definedName name="nnnn" localSheetId="15">'C16'!nnnn</definedName>
    <definedName name="nnnn" localSheetId="16">'C17'!nnnn</definedName>
    <definedName name="nnnn" localSheetId="17">'C18'!nnnn</definedName>
    <definedName name="nnnn" localSheetId="18">'C19'!nnnn</definedName>
    <definedName name="nnnn" localSheetId="19">'C20'!nnnn</definedName>
    <definedName name="nnnn" localSheetId="20">'C21'!nnnn</definedName>
    <definedName name="nnnn" localSheetId="21">'C22'!nnnn</definedName>
    <definedName name="nnnn">[0]!nnnn</definedName>
    <definedName name="PRINCIPAL" localSheetId="12">'C13'!PRINCIPAL</definedName>
    <definedName name="PRINCIPAL" localSheetId="13">'C14'!PRINCIPAL</definedName>
    <definedName name="PRINCIPAL" localSheetId="14">'C15'!PRINCIPAL</definedName>
    <definedName name="PRINCIPAL" localSheetId="15">'C16'!PRINCIPAL</definedName>
    <definedName name="PRINCIPAL" localSheetId="16">'C17'!PRINCIPAL</definedName>
    <definedName name="PRINCIPAL" localSheetId="17">'C18'!PRINCIPAL</definedName>
    <definedName name="PRINCIPAL" localSheetId="18">'C19'!PRINCIPAL</definedName>
    <definedName name="PRINCIPAL" localSheetId="19">'C20'!PRINCIPAL</definedName>
    <definedName name="PRINCIPAL" localSheetId="20">'C21'!PRINCIPAL</definedName>
    <definedName name="PRINCIPAL" localSheetId="21">'C22'!PRINCIPAL</definedName>
    <definedName name="PRINCIPAL">[0]!PRINCIPAL</definedName>
    <definedName name="_xlnm.Print_Titles" localSheetId="23">'Data 2'!$1:$3</definedName>
    <definedName name="_xlnm.Print_Titles" localSheetId="24">'Data 3'!$1:$3</definedName>
    <definedName name="VV" localSheetId="12">'C13'!VV</definedName>
    <definedName name="VV" localSheetId="13">'C14'!VV</definedName>
    <definedName name="VV" localSheetId="15">'C16'!VV</definedName>
    <definedName name="VV" localSheetId="16">'C17'!VV</definedName>
    <definedName name="VV" localSheetId="17">'C18'!VV</definedName>
    <definedName name="VV" localSheetId="19">'C20'!VV</definedName>
    <definedName name="VV" localSheetId="20">'C21'!VV</definedName>
    <definedName name="VV" localSheetId="21">'C22'!VV</definedName>
    <definedName name="VV">[0]!VV</definedName>
    <definedName name="wrn.Completo.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X" localSheetId="12">'C13'!XX</definedName>
    <definedName name="XX" localSheetId="13">'C14'!XX</definedName>
    <definedName name="XX" localSheetId="14">'C15'!XX</definedName>
    <definedName name="XX" localSheetId="15">'C16'!XX</definedName>
    <definedName name="XX" localSheetId="16">'C17'!XX</definedName>
    <definedName name="XX" localSheetId="17">'C18'!XX</definedName>
    <definedName name="XX" localSheetId="18">'C19'!XX</definedName>
    <definedName name="XX" localSheetId="19">'C20'!XX</definedName>
    <definedName name="XX" localSheetId="20">'C21'!XX</definedName>
    <definedName name="XX" localSheetId="21">'C22'!XX</definedName>
    <definedName name="XX">[0]!XX</definedName>
    <definedName name="xxx" localSheetId="12">'C13'!xxx</definedName>
    <definedName name="xxx" localSheetId="13">'C14'!xxx</definedName>
    <definedName name="xxx" localSheetId="14">'C15'!xxx</definedName>
    <definedName name="xxx" localSheetId="15">'C16'!xxx</definedName>
    <definedName name="xxx" localSheetId="16">'C17'!xxx</definedName>
    <definedName name="xxx" localSheetId="17">'C18'!xxx</definedName>
    <definedName name="xxx" localSheetId="18">'C19'!xxx</definedName>
    <definedName name="xxx" localSheetId="19">'C20'!xxx</definedName>
    <definedName name="xxx" localSheetId="20">'C21'!xxx</definedName>
    <definedName name="xxx" localSheetId="21">'C22'!xxx</definedName>
    <definedName name="xxx">[0]!xxx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66" l="1"/>
  <c r="G10" i="66"/>
  <c r="G11" i="66"/>
  <c r="G12" i="66"/>
  <c r="J9" i="66"/>
  <c r="J10" i="66"/>
  <c r="J11" i="66"/>
  <c r="J12" i="66"/>
  <c r="J13" i="66"/>
  <c r="M9" i="66"/>
  <c r="M10" i="66"/>
  <c r="M11" i="66"/>
  <c r="M12" i="66"/>
  <c r="M13" i="66"/>
  <c r="L9" i="66"/>
  <c r="L10" i="66"/>
  <c r="L11" i="66"/>
  <c r="L12" i="66"/>
  <c r="L13" i="66"/>
  <c r="L11" i="58" l="1"/>
  <c r="L12" i="58" s="1"/>
  <c r="J11" i="58" s="1"/>
  <c r="I12" i="58"/>
  <c r="F12" i="58"/>
  <c r="F14" i="66"/>
  <c r="I14" i="66"/>
  <c r="M11" i="58" l="1"/>
  <c r="G11" i="58"/>
  <c r="E156" i="24" l="1"/>
  <c r="J12" i="25" l="1"/>
  <c r="I13" i="9"/>
  <c r="E24" i="1" l="1"/>
  <c r="E23" i="1"/>
  <c r="E20" i="1"/>
  <c r="E19" i="1"/>
  <c r="C4" i="70"/>
  <c r="C4" i="69"/>
  <c r="C4" i="68" l="1"/>
  <c r="K16" i="68"/>
  <c r="K15" i="68"/>
  <c r="K14" i="68"/>
  <c r="K13" i="68"/>
  <c r="K12" i="68"/>
  <c r="D104" i="24" l="1"/>
  <c r="E26" i="1" l="1"/>
  <c r="E27" i="1"/>
  <c r="E25" i="1"/>
  <c r="C4" i="66" l="1"/>
  <c r="D138" i="24"/>
  <c r="L19" i="58"/>
  <c r="L8" i="66" l="1"/>
  <c r="L14" i="66" l="1"/>
  <c r="G13" i="66" s="1"/>
  <c r="G14" i="66" l="1"/>
  <c r="G8" i="66"/>
  <c r="J14" i="66"/>
  <c r="M8" i="66"/>
  <c r="M14" i="66"/>
  <c r="J8" i="66"/>
  <c r="L20" i="58"/>
  <c r="D18" i="27" l="1"/>
  <c r="D14" i="27"/>
  <c r="D10" i="27"/>
  <c r="D16" i="27"/>
  <c r="D12" i="27"/>
  <c r="D8" i="27"/>
  <c r="F27" i="27"/>
  <c r="C19" i="27"/>
  <c r="D22" i="27"/>
  <c r="F33" i="27"/>
  <c r="D27" i="27"/>
  <c r="F25" i="27"/>
  <c r="E19" i="27"/>
  <c r="F22" i="27"/>
  <c r="F7" i="27"/>
  <c r="D7" i="27"/>
  <c r="D32" i="27"/>
  <c r="D28" i="27"/>
  <c r="D24" i="27"/>
  <c r="H19" i="27"/>
  <c r="D33" i="27"/>
  <c r="D29" i="27"/>
  <c r="D25" i="27"/>
  <c r="F18" i="27"/>
  <c r="D17" i="27"/>
  <c r="D15" i="27"/>
  <c r="F14" i="27"/>
  <c r="D13" i="27"/>
  <c r="D11" i="27"/>
  <c r="F10" i="27"/>
  <c r="D9" i="27"/>
  <c r="F32" i="27"/>
  <c r="F30" i="27"/>
  <c r="F24" i="27"/>
  <c r="I19" i="27"/>
  <c r="G19" i="27"/>
  <c r="D30" i="27"/>
  <c r="F15" i="27"/>
  <c r="F11" i="27"/>
  <c r="F31" i="27"/>
  <c r="D31" i="27"/>
  <c r="F29" i="27"/>
  <c r="F28" i="27"/>
  <c r="F23" i="27"/>
  <c r="D23" i="27"/>
  <c r="F16" i="27"/>
  <c r="F12" i="27"/>
  <c r="F8" i="27"/>
  <c r="F26" i="27"/>
  <c r="D26" i="27"/>
  <c r="F17" i="27"/>
  <c r="F13" i="27"/>
  <c r="F9" i="27"/>
  <c r="F10" i="9"/>
  <c r="P25" i="27" l="1"/>
  <c r="D19" i="27"/>
  <c r="P7" i="27"/>
  <c r="F19" i="27"/>
  <c r="H14" i="25"/>
  <c r="R68" i="24" l="1"/>
  <c r="Q9" i="24"/>
  <c r="R54" i="24"/>
  <c r="F11" i="2"/>
  <c r="L10" i="58" l="1"/>
  <c r="C4" i="59"/>
  <c r="C4" i="63"/>
  <c r="C4" i="62"/>
  <c r="C4" i="58"/>
  <c r="C4" i="57"/>
  <c r="C4" i="32"/>
  <c r="C4" i="28"/>
  <c r="C4" i="11"/>
  <c r="C4" i="41"/>
  <c r="C4" i="54"/>
  <c r="C4" i="9"/>
  <c r="C4" i="10"/>
  <c r="C4" i="53"/>
  <c r="E28" i="1" l="1"/>
  <c r="D156" i="24"/>
  <c r="I11" i="9" l="1"/>
  <c r="J11" i="9"/>
  <c r="I12" i="9"/>
  <c r="J12" i="9"/>
  <c r="J13" i="9"/>
  <c r="I14" i="9"/>
  <c r="J14" i="9"/>
  <c r="J10" i="9"/>
  <c r="I10" i="9"/>
  <c r="L10" i="9" s="1"/>
  <c r="F11" i="9"/>
  <c r="G11" i="9"/>
  <c r="F12" i="9"/>
  <c r="G12" i="9"/>
  <c r="F13" i="9"/>
  <c r="G13" i="9"/>
  <c r="F14" i="9"/>
  <c r="G14" i="9"/>
  <c r="G10" i="9"/>
  <c r="G9" i="25"/>
  <c r="G10" i="25"/>
  <c r="G11" i="25"/>
  <c r="G12" i="25"/>
  <c r="G13" i="25"/>
  <c r="F16" i="9" l="1"/>
  <c r="O34" i="27"/>
  <c r="N34" i="27"/>
  <c r="M34" i="27"/>
  <c r="L34" i="27"/>
  <c r="K34" i="27"/>
  <c r="J34" i="27"/>
  <c r="L10" i="54" l="1"/>
  <c r="O19" i="27"/>
  <c r="K22" i="25" l="1"/>
  <c r="G23" i="25"/>
  <c r="G24" i="25"/>
  <c r="G25" i="25"/>
  <c r="G26" i="25"/>
  <c r="G22" i="25"/>
  <c r="D26" i="24" l="1"/>
  <c r="T18" i="2" l="1"/>
  <c r="E138" i="24" l="1"/>
  <c r="F15" i="2" l="1"/>
  <c r="L14" i="54" l="1"/>
  <c r="L12" i="54"/>
  <c r="L11" i="54"/>
  <c r="M11" i="54"/>
  <c r="M12" i="54"/>
  <c r="M14" i="54"/>
  <c r="M10" i="54"/>
  <c r="E104" i="24" l="1"/>
  <c r="F16" i="2" l="1"/>
  <c r="F17" i="2"/>
  <c r="F18" i="2"/>
  <c r="F14" i="2"/>
  <c r="R22" i="24" l="1"/>
  <c r="R23" i="24"/>
  <c r="R49" i="24"/>
  <c r="R26" i="24"/>
  <c r="R27" i="24"/>
  <c r="R69" i="24" l="1"/>
  <c r="V25" i="2"/>
  <c r="R56" i="24"/>
  <c r="R62" i="24"/>
  <c r="R60" i="24"/>
  <c r="R65" i="24"/>
  <c r="R64" i="24"/>
  <c r="R58" i="24"/>
  <c r="R55" i="24"/>
  <c r="R61" i="24"/>
  <c r="R59" i="24"/>
  <c r="R67" i="24"/>
  <c r="R66" i="24"/>
  <c r="R57" i="24"/>
  <c r="R63" i="24"/>
  <c r="F14" i="25" l="1"/>
  <c r="E14" i="25"/>
  <c r="G14" i="25" l="1"/>
  <c r="U18" i="2"/>
  <c r="Q20" i="24"/>
  <c r="Q18" i="24"/>
  <c r="Q19" i="24"/>
  <c r="U9" i="2"/>
  <c r="S34" i="24"/>
  <c r="Q24" i="24" l="1"/>
  <c r="S42" i="24"/>
  <c r="U16" i="2"/>
  <c r="S45" i="24"/>
  <c r="Q26" i="24"/>
  <c r="S26" i="24" s="1"/>
  <c r="V18" i="2" s="1"/>
  <c r="Q23" i="24"/>
  <c r="S23" i="24" s="1"/>
  <c r="S41" i="24"/>
  <c r="U15" i="2"/>
  <c r="U19" i="2"/>
  <c r="Q11" i="24"/>
  <c r="S46" i="24"/>
  <c r="Q22" i="24"/>
  <c r="S22" i="24" s="1"/>
  <c r="V14" i="2" s="1"/>
  <c r="S40" i="24"/>
  <c r="Q25" i="24"/>
  <c r="S43" i="24"/>
  <c r="U17" i="2"/>
  <c r="U20" i="2"/>
  <c r="S47" i="24"/>
  <c r="Q21" i="24"/>
  <c r="S39" i="24"/>
  <c r="Q27" i="24"/>
  <c r="U21" i="2"/>
  <c r="S48" i="24"/>
  <c r="U14" i="2"/>
  <c r="U12" i="2"/>
  <c r="U11" i="2"/>
  <c r="U8" i="2"/>
  <c r="U13" i="2"/>
  <c r="D28" i="24" l="1"/>
  <c r="Q10" i="24"/>
  <c r="Q28" i="24"/>
  <c r="U10" i="2"/>
  <c r="J28" i="24"/>
  <c r="G28" i="24"/>
  <c r="P28" i="24"/>
  <c r="O28" i="24"/>
  <c r="I28" i="24"/>
  <c r="H28" i="24"/>
  <c r="E28" i="24"/>
  <c r="N28" i="24"/>
  <c r="M28" i="24"/>
  <c r="L28" i="24"/>
  <c r="K28" i="24"/>
  <c r="F28" i="24"/>
  <c r="D22" i="24" l="1"/>
  <c r="E18" i="24"/>
  <c r="F18" i="24"/>
  <c r="G18" i="24"/>
  <c r="H18" i="24"/>
  <c r="I18" i="24"/>
  <c r="J18" i="24"/>
  <c r="K18" i="24"/>
  <c r="L18" i="24"/>
  <c r="M18" i="24"/>
  <c r="N18" i="24"/>
  <c r="O18" i="24"/>
  <c r="E19" i="24"/>
  <c r="F19" i="24"/>
  <c r="G19" i="24"/>
  <c r="H19" i="24"/>
  <c r="I19" i="24"/>
  <c r="J19" i="24"/>
  <c r="K19" i="24"/>
  <c r="L19" i="24"/>
  <c r="M19" i="24"/>
  <c r="N19" i="24"/>
  <c r="O19" i="24"/>
  <c r="E20" i="24"/>
  <c r="F20" i="24"/>
  <c r="G20" i="24"/>
  <c r="H20" i="24"/>
  <c r="I20" i="24"/>
  <c r="J20" i="24"/>
  <c r="K20" i="24"/>
  <c r="L20" i="24"/>
  <c r="M20" i="24"/>
  <c r="N20" i="24"/>
  <c r="O20" i="24"/>
  <c r="E21" i="24"/>
  <c r="F21" i="24"/>
  <c r="G21" i="24"/>
  <c r="H21" i="24"/>
  <c r="I21" i="24"/>
  <c r="J21" i="24"/>
  <c r="K21" i="24"/>
  <c r="L21" i="24"/>
  <c r="M21" i="24"/>
  <c r="N21" i="24"/>
  <c r="O21" i="24"/>
  <c r="I18" i="2"/>
  <c r="J18" i="2"/>
  <c r="K18" i="2"/>
  <c r="L18" i="2"/>
  <c r="M18" i="2"/>
  <c r="N18" i="2"/>
  <c r="O18" i="2"/>
  <c r="P18" i="2"/>
  <c r="Q18" i="2"/>
  <c r="R18" i="2"/>
  <c r="S18" i="2"/>
  <c r="H18" i="2" l="1"/>
  <c r="J26" i="24"/>
  <c r="F26" i="24"/>
  <c r="I27" i="24"/>
  <c r="P17" i="2"/>
  <c r="L25" i="24"/>
  <c r="S16" i="2"/>
  <c r="O24" i="24"/>
  <c r="K16" i="2"/>
  <c r="G24" i="24"/>
  <c r="N15" i="2"/>
  <c r="J23" i="24"/>
  <c r="Q14" i="2"/>
  <c r="M22" i="24"/>
  <c r="I26" i="24"/>
  <c r="H27" i="24"/>
  <c r="K25" i="24"/>
  <c r="O17" i="2"/>
  <c r="J24" i="24"/>
  <c r="N16" i="2"/>
  <c r="M23" i="24"/>
  <c r="Q15" i="2"/>
  <c r="I15" i="2"/>
  <c r="E23" i="24"/>
  <c r="L26" i="24"/>
  <c r="H26" i="24"/>
  <c r="O27" i="24"/>
  <c r="K27" i="24"/>
  <c r="G27" i="24"/>
  <c r="N25" i="24"/>
  <c r="R17" i="2"/>
  <c r="J25" i="24"/>
  <c r="N17" i="2"/>
  <c r="F25" i="24"/>
  <c r="J17" i="2"/>
  <c r="M24" i="24"/>
  <c r="Q16" i="2"/>
  <c r="I24" i="24"/>
  <c r="M16" i="2"/>
  <c r="E24" i="24"/>
  <c r="I16" i="2"/>
  <c r="L23" i="24"/>
  <c r="P15" i="2"/>
  <c r="H23" i="24"/>
  <c r="L15" i="2"/>
  <c r="O22" i="24"/>
  <c r="S14" i="2"/>
  <c r="K22" i="24"/>
  <c r="O14" i="2"/>
  <c r="G22" i="24"/>
  <c r="K14" i="2"/>
  <c r="N26" i="24"/>
  <c r="M27" i="24"/>
  <c r="E27" i="24"/>
  <c r="L17" i="2"/>
  <c r="H25" i="24"/>
  <c r="O16" i="2"/>
  <c r="K24" i="24"/>
  <c r="R15" i="2"/>
  <c r="N23" i="24"/>
  <c r="J15" i="2"/>
  <c r="F23" i="24"/>
  <c r="M14" i="2"/>
  <c r="I22" i="24"/>
  <c r="I14" i="2"/>
  <c r="E22" i="24"/>
  <c r="M26" i="24"/>
  <c r="E26" i="24"/>
  <c r="L27" i="24"/>
  <c r="O25" i="24"/>
  <c r="S17" i="2"/>
  <c r="G25" i="24"/>
  <c r="K17" i="2"/>
  <c r="N24" i="24"/>
  <c r="R16" i="2"/>
  <c r="F24" i="24"/>
  <c r="J16" i="2"/>
  <c r="I23" i="24"/>
  <c r="M15" i="2"/>
  <c r="L22" i="24"/>
  <c r="P14" i="2"/>
  <c r="L14" i="2"/>
  <c r="H22" i="24"/>
  <c r="D27" i="24"/>
  <c r="O26" i="24"/>
  <c r="K26" i="24"/>
  <c r="G26" i="24"/>
  <c r="N27" i="24"/>
  <c r="J27" i="24"/>
  <c r="F27" i="24"/>
  <c r="Q17" i="2"/>
  <c r="M25" i="24"/>
  <c r="M17" i="2"/>
  <c r="I25" i="24"/>
  <c r="I17" i="2"/>
  <c r="E25" i="24"/>
  <c r="P16" i="2"/>
  <c r="L24" i="24"/>
  <c r="L16" i="2"/>
  <c r="H24" i="24"/>
  <c r="S15" i="2"/>
  <c r="O23" i="24"/>
  <c r="O15" i="2"/>
  <c r="K23" i="24"/>
  <c r="K15" i="2"/>
  <c r="G23" i="24"/>
  <c r="R14" i="2"/>
  <c r="N22" i="24"/>
  <c r="N14" i="2"/>
  <c r="J22" i="24"/>
  <c r="J14" i="2"/>
  <c r="F22" i="24"/>
  <c r="S38" i="24"/>
  <c r="S36" i="24"/>
  <c r="T8" i="2"/>
  <c r="T9" i="2"/>
  <c r="T19" i="2"/>
  <c r="T20" i="2"/>
  <c r="T21" i="2"/>
  <c r="H14" i="2"/>
  <c r="F10" i="24" l="1"/>
  <c r="L10" i="24"/>
  <c r="K10" i="24"/>
  <c r="H10" i="24"/>
  <c r="J10" i="24"/>
  <c r="I10" i="24"/>
  <c r="N10" i="24"/>
  <c r="E10" i="24"/>
  <c r="G10" i="24"/>
  <c r="O10" i="24"/>
  <c r="M10" i="24"/>
  <c r="H17" i="2"/>
  <c r="D23" i="24"/>
  <c r="H15" i="2"/>
  <c r="D24" i="24"/>
  <c r="H16" i="2"/>
  <c r="S35" i="24"/>
  <c r="T14" i="2"/>
  <c r="T13" i="2"/>
  <c r="T16" i="2"/>
  <c r="T17" i="2"/>
  <c r="T12" i="2"/>
  <c r="T11" i="2"/>
  <c r="V20" i="2"/>
  <c r="V19" i="2"/>
  <c r="T15" i="2"/>
  <c r="D25" i="24"/>
  <c r="C4" i="44"/>
  <c r="T10" i="2" l="1"/>
  <c r="V15" i="2"/>
  <c r="R25" i="24"/>
  <c r="L8" i="58"/>
  <c r="L9" i="58"/>
  <c r="S25" i="24" l="1"/>
  <c r="V17" i="2" s="1"/>
  <c r="L13" i="25"/>
  <c r="L12" i="25"/>
  <c r="L11" i="25"/>
  <c r="L10" i="25"/>
  <c r="K10" i="25"/>
  <c r="K13" i="25"/>
  <c r="K12" i="25"/>
  <c r="K11" i="25"/>
  <c r="K23" i="25" l="1"/>
  <c r="K24" i="25"/>
  <c r="K25" i="25"/>
  <c r="K26" i="25"/>
  <c r="K27" i="25"/>
  <c r="K28" i="25"/>
  <c r="K29" i="25"/>
  <c r="K30" i="25"/>
  <c r="K31" i="25"/>
  <c r="G27" i="25"/>
  <c r="G28" i="25"/>
  <c r="G29" i="25"/>
  <c r="G30" i="25"/>
  <c r="G31" i="25"/>
  <c r="G32" i="25"/>
  <c r="G33" i="25"/>
  <c r="K32" i="25"/>
  <c r="K33" i="25"/>
  <c r="L9" i="25" l="1"/>
  <c r="K9" i="25"/>
  <c r="J13" i="25"/>
  <c r="J11" i="25"/>
  <c r="J10" i="25"/>
  <c r="J9" i="25"/>
  <c r="J10" i="58" l="1"/>
  <c r="G10" i="58"/>
  <c r="M10" i="58"/>
  <c r="J12" i="58"/>
  <c r="M8" i="58"/>
  <c r="M9" i="58"/>
  <c r="M12" i="58"/>
  <c r="J9" i="58"/>
  <c r="G8" i="58"/>
  <c r="G12" i="58"/>
  <c r="G9" i="58"/>
  <c r="J8" i="58"/>
  <c r="G34" i="27" l="1"/>
  <c r="I21" i="2" l="1"/>
  <c r="J21" i="2"/>
  <c r="K21" i="2"/>
  <c r="L21" i="2"/>
  <c r="M21" i="2"/>
  <c r="N21" i="2"/>
  <c r="O21" i="2"/>
  <c r="P21" i="2"/>
  <c r="Q21" i="2"/>
  <c r="R21" i="2"/>
  <c r="S21" i="2"/>
  <c r="I22" i="2"/>
  <c r="J22" i="2"/>
  <c r="K22" i="2"/>
  <c r="L22" i="2"/>
  <c r="M22" i="2"/>
  <c r="N22" i="2"/>
  <c r="O22" i="2"/>
  <c r="P22" i="2"/>
  <c r="Q22" i="2"/>
  <c r="R22" i="2"/>
  <c r="S22" i="2"/>
  <c r="H21" i="2"/>
  <c r="R36" i="24"/>
  <c r="H22" i="2"/>
  <c r="R40" i="24" l="1"/>
  <c r="R34" i="24"/>
  <c r="R45" i="24"/>
  <c r="R44" i="24"/>
  <c r="R46" i="24"/>
  <c r="R47" i="24"/>
  <c r="R48" i="24"/>
  <c r="R43" i="24"/>
  <c r="R42" i="24"/>
  <c r="R41" i="24"/>
  <c r="R35" i="24"/>
  <c r="R38" i="24"/>
  <c r="R37" i="24"/>
  <c r="H12" i="2"/>
  <c r="R39" i="24"/>
  <c r="D9" i="24"/>
  <c r="D20" i="24"/>
  <c r="H13" i="2"/>
  <c r="D19" i="24"/>
  <c r="H11" i="2"/>
  <c r="D18" i="24"/>
  <c r="U25" i="2"/>
  <c r="E9" i="24"/>
  <c r="R18" i="24"/>
  <c r="S18" i="24" l="1"/>
  <c r="V11" i="2" s="1"/>
  <c r="H10" i="2"/>
  <c r="V8" i="2"/>
  <c r="E22" i="1"/>
  <c r="E21" i="1"/>
  <c r="E18" i="1" l="1"/>
  <c r="E17" i="1"/>
  <c r="E16" i="1"/>
  <c r="E15" i="1"/>
  <c r="E14" i="1"/>
  <c r="E13" i="1"/>
  <c r="O9" i="54"/>
  <c r="N9" i="54"/>
  <c r="E12" i="1"/>
  <c r="E11" i="1"/>
  <c r="E10" i="1"/>
  <c r="E9" i="1"/>
  <c r="P9" i="54" l="1"/>
  <c r="B3" i="47" l="1"/>
  <c r="B3" i="27"/>
  <c r="C3" i="25"/>
  <c r="C3" i="24"/>
  <c r="E8" i="1" l="1"/>
  <c r="P8" i="27"/>
  <c r="P10" i="27"/>
  <c r="P12" i="27"/>
  <c r="P14" i="27"/>
  <c r="P16" i="27"/>
  <c r="P18" i="27"/>
  <c r="J19" i="27"/>
  <c r="K19" i="27"/>
  <c r="L19" i="27"/>
  <c r="M19" i="27"/>
  <c r="N19" i="27"/>
  <c r="C34" i="27"/>
  <c r="E34" i="27"/>
  <c r="H34" i="27"/>
  <c r="I34" i="27"/>
  <c r="D52" i="25"/>
  <c r="E52" i="25"/>
  <c r="G52" i="25"/>
  <c r="H52" i="25"/>
  <c r="I52" i="25"/>
  <c r="J52" i="25"/>
  <c r="H11" i="24"/>
  <c r="H8" i="2"/>
  <c r="J8" i="2"/>
  <c r="K8" i="2"/>
  <c r="N8" i="2"/>
  <c r="O8" i="2"/>
  <c r="P8" i="2"/>
  <c r="Q8" i="2"/>
  <c r="R8" i="2"/>
  <c r="S8" i="2"/>
  <c r="I11" i="2"/>
  <c r="Q11" i="2"/>
  <c r="I13" i="2"/>
  <c r="K13" i="2"/>
  <c r="P13" i="2"/>
  <c r="R13" i="2"/>
  <c r="H9" i="2"/>
  <c r="I9" i="2"/>
  <c r="J9" i="2"/>
  <c r="K9" i="2"/>
  <c r="L9" i="2"/>
  <c r="M9" i="2"/>
  <c r="N9" i="2"/>
  <c r="O9" i="2"/>
  <c r="P9" i="2"/>
  <c r="Q9" i="2"/>
  <c r="R9" i="2"/>
  <c r="S9" i="2"/>
  <c r="I12" i="2"/>
  <c r="K12" i="2"/>
  <c r="R12" i="2"/>
  <c r="D11" i="24"/>
  <c r="F11" i="24"/>
  <c r="L19" i="2"/>
  <c r="I11" i="24"/>
  <c r="J11" i="24"/>
  <c r="K11" i="24"/>
  <c r="N11" i="24"/>
  <c r="H20" i="2"/>
  <c r="I20" i="2"/>
  <c r="F12" i="24"/>
  <c r="L20" i="2"/>
  <c r="I12" i="24"/>
  <c r="O20" i="2"/>
  <c r="M12" i="24"/>
  <c r="R20" i="2"/>
  <c r="E14" i="24"/>
  <c r="F14" i="24"/>
  <c r="G14" i="24"/>
  <c r="H14" i="24"/>
  <c r="I14" i="24"/>
  <c r="M25" i="2" s="1"/>
  <c r="J14" i="24"/>
  <c r="K14" i="24"/>
  <c r="L14" i="24"/>
  <c r="M14" i="24"/>
  <c r="N14" i="24"/>
  <c r="O14" i="24"/>
  <c r="N9" i="9"/>
  <c r="O9" i="9"/>
  <c r="F12" i="2"/>
  <c r="L12" i="2"/>
  <c r="F13" i="2"/>
  <c r="D34" i="25"/>
  <c r="E34" i="25"/>
  <c r="D15" i="25"/>
  <c r="E15" i="25"/>
  <c r="S13" i="2"/>
  <c r="J20" i="2"/>
  <c r="M13" i="2"/>
  <c r="N11" i="2"/>
  <c r="F9" i="24"/>
  <c r="D12" i="24"/>
  <c r="M20" i="2"/>
  <c r="M11" i="2"/>
  <c r="P11" i="2"/>
  <c r="N12" i="24"/>
  <c r="K12" i="24"/>
  <c r="O12" i="2"/>
  <c r="O11" i="2"/>
  <c r="M19" i="2"/>
  <c r="H12" i="24"/>
  <c r="H19" i="2"/>
  <c r="N12" i="2"/>
  <c r="R19" i="2"/>
  <c r="J13" i="2"/>
  <c r="R11" i="2"/>
  <c r="Q14" i="24"/>
  <c r="O19" i="2"/>
  <c r="Q12" i="2"/>
  <c r="J12" i="2"/>
  <c r="J11" i="2"/>
  <c r="G9" i="24"/>
  <c r="J9" i="24"/>
  <c r="Q20" i="2"/>
  <c r="J19" i="2"/>
  <c r="N13" i="2"/>
  <c r="S11" i="2"/>
  <c r="K9" i="24"/>
  <c r="D14" i="24"/>
  <c r="H25" i="2" s="1"/>
  <c r="N19" i="2"/>
  <c r="M12" i="2"/>
  <c r="K11" i="2"/>
  <c r="G12" i="24"/>
  <c r="K20" i="2"/>
  <c r="E11" i="24"/>
  <c r="I19" i="2"/>
  <c r="K19" i="2"/>
  <c r="G11" i="24"/>
  <c r="N9" i="24"/>
  <c r="S20" i="2"/>
  <c r="O12" i="24"/>
  <c r="L12" i="24"/>
  <c r="P20" i="2"/>
  <c r="O11" i="24"/>
  <c r="S19" i="2"/>
  <c r="L11" i="24"/>
  <c r="P19" i="2"/>
  <c r="S12" i="2"/>
  <c r="P12" i="2"/>
  <c r="N20" i="2"/>
  <c r="J12" i="24"/>
  <c r="Q13" i="2"/>
  <c r="O13" i="2"/>
  <c r="L13" i="2"/>
  <c r="L9" i="24"/>
  <c r="M8" i="2"/>
  <c r="I9" i="24"/>
  <c r="M11" i="24"/>
  <c r="Q19" i="2"/>
  <c r="D21" i="24"/>
  <c r="D10" i="24" s="1"/>
  <c r="M9" i="24"/>
  <c r="E12" i="24"/>
  <c r="L11" i="2"/>
  <c r="O9" i="24"/>
  <c r="H9" i="24"/>
  <c r="L8" i="2"/>
  <c r="I8" i="2"/>
  <c r="P9" i="9" l="1"/>
  <c r="S10" i="2"/>
  <c r="N10" i="2"/>
  <c r="L10" i="2"/>
  <c r="R10" i="2"/>
  <c r="K10" i="2"/>
  <c r="O10" i="2"/>
  <c r="P10" i="2"/>
  <c r="Q10" i="2"/>
  <c r="J10" i="2"/>
  <c r="M10" i="2"/>
  <c r="I10" i="2"/>
  <c r="P22" i="27"/>
  <c r="F34" i="27"/>
  <c r="P32" i="27"/>
  <c r="P30" i="27"/>
  <c r="P28" i="27"/>
  <c r="P26" i="27"/>
  <c r="P33" i="27"/>
  <c r="P23" i="27"/>
  <c r="P31" i="27"/>
  <c r="P29" i="27"/>
  <c r="P27" i="27"/>
  <c r="P24" i="27"/>
  <c r="P13" i="27"/>
  <c r="P15" i="27"/>
  <c r="P11" i="27"/>
  <c r="P17" i="27"/>
  <c r="P9" i="27"/>
  <c r="O25" i="2"/>
  <c r="O13" i="9"/>
  <c r="K25" i="2"/>
  <c r="S25" i="2"/>
  <c r="Q25" i="2"/>
  <c r="L25" i="2"/>
  <c r="I25" i="2"/>
  <c r="R25" i="2"/>
  <c r="N25" i="2"/>
  <c r="M13" i="9"/>
  <c r="L14" i="9"/>
  <c r="J34" i="25"/>
  <c r="I14" i="25"/>
  <c r="N11" i="9"/>
  <c r="R19" i="24"/>
  <c r="R24" i="24"/>
  <c r="P25" i="2"/>
  <c r="D34" i="27"/>
  <c r="J25" i="2"/>
  <c r="U22" i="2"/>
  <c r="V21" i="2" s="1"/>
  <c r="Q12" i="24"/>
  <c r="R21" i="24"/>
  <c r="R20" i="24"/>
  <c r="F52" i="25"/>
  <c r="R28" i="24" l="1"/>
  <c r="S28" i="24" s="1"/>
  <c r="V10" i="2" s="1"/>
  <c r="Q13" i="24"/>
  <c r="R9" i="24" s="1"/>
  <c r="S9" i="24" s="1"/>
  <c r="D13" i="24"/>
  <c r="S20" i="24"/>
  <c r="S21" i="24"/>
  <c r="V12" i="2" s="1"/>
  <c r="S24" i="24"/>
  <c r="V16" i="2" s="1"/>
  <c r="S19" i="24"/>
  <c r="V13" i="2" s="1"/>
  <c r="P19" i="27"/>
  <c r="M11" i="9"/>
  <c r="L11" i="9"/>
  <c r="J14" i="25"/>
  <c r="P34" i="27"/>
  <c r="M14" i="9"/>
  <c r="L12" i="9"/>
  <c r="M12" i="9"/>
  <c r="O12" i="9"/>
  <c r="O11" i="9"/>
  <c r="I16" i="9"/>
  <c r="N13" i="9"/>
  <c r="P13" i="9" s="1"/>
  <c r="L13" i="9"/>
  <c r="N12" i="9"/>
  <c r="M10" i="9"/>
  <c r="F13" i="24"/>
  <c r="P12" i="9" l="1"/>
  <c r="P11" i="9"/>
  <c r="J13" i="24"/>
  <c r="E13" i="24"/>
  <c r="H13" i="24"/>
  <c r="L16" i="9"/>
  <c r="N13" i="24"/>
  <c r="I13" i="24"/>
  <c r="W8" i="2"/>
  <c r="W16" i="2"/>
  <c r="K13" i="24"/>
  <c r="G13" i="24"/>
  <c r="L13" i="24"/>
  <c r="W10" i="2"/>
  <c r="O13" i="24"/>
  <c r="M13" i="24"/>
  <c r="H16" i="3" l="1"/>
  <c r="R11" i="24"/>
  <c r="S11" i="24" s="1"/>
  <c r="R10" i="24"/>
  <c r="S10" i="24" s="1"/>
  <c r="R12" i="24"/>
  <c r="S12" i="24" s="1"/>
  <c r="S13" i="24" l="1"/>
</calcChain>
</file>

<file path=xl/sharedStrings.xml><?xml version="1.0" encoding="utf-8"?>
<sst xmlns="http://schemas.openxmlformats.org/spreadsheetml/2006/main" count="1006" uniqueCount="263">
  <si>
    <t>Marzo</t>
  </si>
  <si>
    <t>GWh</t>
  </si>
  <si>
    <t>Abril</t>
  </si>
  <si>
    <t>Total</t>
  </si>
  <si>
    <t>Enero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</si>
  <si>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</si>
  <si>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</si>
  <si>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</si>
  <si>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</si>
  <si>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</si>
  <si>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</si>
  <si>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</si>
  <si>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</si>
  <si>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</si>
  <si>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</si>
  <si>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</si>
  <si>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</si>
  <si>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</si>
  <si>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</si>
  <si>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</si>
  <si>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</si>
  <si>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</si>
  <si>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</si>
  <si>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</si>
  <si>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</si>
  <si>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</si>
  <si>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Mercado diario</t>
  </si>
  <si>
    <t>Mercado intradiario</t>
  </si>
  <si>
    <t>Regulación secundaria</t>
  </si>
  <si>
    <t>Regulación terciaria</t>
  </si>
  <si>
    <t>Gestión de desvíos</t>
  </si>
  <si>
    <t xml:space="preserve"> </t>
  </si>
  <si>
    <t>Año</t>
  </si>
  <si>
    <t xml:space="preserve">• </t>
  </si>
  <si>
    <t xml:space="preserve">Mercados diario e intradiario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</si>
  <si>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</si>
  <si>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</si>
  <si>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</si>
  <si>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</si>
  <si>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</si>
  <si>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</si>
  <si>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</si>
  <si>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</si>
  <si>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</si>
  <si>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(GWh)</t>
  </si>
  <si>
    <t>A subir</t>
  </si>
  <si>
    <t>A bajar</t>
  </si>
  <si>
    <t>Banda de regulación secundaria</t>
  </si>
  <si>
    <t>Energía gestionada (GWh)</t>
  </si>
  <si>
    <t>Restricciones en tiempo real</t>
  </si>
  <si>
    <t>Banda de regulación</t>
  </si>
  <si>
    <t>Restricciones técnicas (PBF)</t>
  </si>
  <si>
    <t>(€/MWh)</t>
  </si>
  <si>
    <t>Precios (€/MWh)</t>
  </si>
  <si>
    <t>Desvíos</t>
  </si>
  <si>
    <t>subir</t>
  </si>
  <si>
    <t>bajar</t>
  </si>
  <si>
    <t>Subir</t>
  </si>
  <si>
    <t>Bajar</t>
  </si>
  <si>
    <t>Energía y precios mensuales</t>
  </si>
  <si>
    <t>TOTAL</t>
  </si>
  <si>
    <t>Desvios netos medidos por tecnologías. GWh</t>
  </si>
  <si>
    <t>Mes</t>
  </si>
  <si>
    <t>Desvíos entre sistemas</t>
  </si>
  <si>
    <t>R.E. hidráulico</t>
  </si>
  <si>
    <t>R.E. térmico</t>
  </si>
  <si>
    <t>R.E. solar</t>
  </si>
  <si>
    <t>Servicios de ajuste</t>
  </si>
  <si>
    <t>Pagos por capacidad</t>
  </si>
  <si>
    <t>Saldo PO 14.6</t>
  </si>
  <si>
    <t>SUBIR</t>
  </si>
  <si>
    <t>BAJAR</t>
  </si>
  <si>
    <t>-</t>
  </si>
  <si>
    <t>Energía total gestionada</t>
  </si>
  <si>
    <t>Servicios de ajuste del sistema</t>
  </si>
  <si>
    <t>Restricciones técnicas TReal</t>
  </si>
  <si>
    <t>Repercusión de los servicios de ajuste en el precio final (€/MWh)</t>
  </si>
  <si>
    <t>Desvío a bajar</t>
  </si>
  <si>
    <t>Desvío a bajar contra el sistema</t>
  </si>
  <si>
    <t>Desvío a subir</t>
  </si>
  <si>
    <t>Desvío a subir contra el sistema</t>
  </si>
  <si>
    <t>Desglose por tipos (GWh)</t>
  </si>
  <si>
    <t>Red de transporte</t>
  </si>
  <si>
    <t>Red de distribución</t>
  </si>
  <si>
    <t>(GW)</t>
  </si>
  <si>
    <t>Restricciones técnicas PDBF</t>
  </si>
  <si>
    <t>Reserva de potencia</t>
  </si>
  <si>
    <t xml:space="preserve">Resolución de restricciones técnicas (PDBF) </t>
  </si>
  <si>
    <t>Liquidación</t>
  </si>
  <si>
    <t>Comercializadores</t>
  </si>
  <si>
    <t>Desv Rég Ordinario sin zona</t>
  </si>
  <si>
    <t>Desv Zonas Regulación</t>
  </si>
  <si>
    <t>Importaciones</t>
  </si>
  <si>
    <t>Exportaciones</t>
  </si>
  <si>
    <t>Precio del desvio en relación al precio del mercado diario (%)</t>
  </si>
  <si>
    <t>Precio del desvío en relación al precio del mercado diario</t>
  </si>
  <si>
    <t>Saldo desvíos</t>
  </si>
  <si>
    <t>Control del factor de potencia</t>
  </si>
  <si>
    <t>Demanda nacional (Suministro de referencia + libre). Componentes del precio final medio y energía</t>
  </si>
  <si>
    <t>Precio (€/MWh) (1)</t>
  </si>
  <si>
    <t>Reserva de potencia adicional a subir</t>
  </si>
  <si>
    <t>Restricciones técnicas en tiempo real</t>
  </si>
  <si>
    <t>Servicio de interrumpibilidad</t>
  </si>
  <si>
    <r>
      <rPr>
        <b/>
        <sz val="8"/>
        <color indexed="8"/>
        <rFont val="Arial"/>
        <family val="2"/>
      </rPr>
      <t>Energía final (GWh)</t>
    </r>
    <r>
      <rPr>
        <sz val="8"/>
        <color indexed="8"/>
        <rFont val="Arial"/>
        <family val="2"/>
      </rPr>
      <t xml:space="preserve"> </t>
    </r>
  </si>
  <si>
    <t xml:space="preserve">Restricciones técnicas en tiempo real </t>
  </si>
  <si>
    <t>Componentes del precio final medio (suministro de referencia +  libre) (€/MWh)</t>
  </si>
  <si>
    <r>
      <t>Desvíos</t>
    </r>
    <r>
      <rPr>
        <vertAlign val="superscript"/>
        <sz val="8"/>
        <color indexed="8"/>
        <rFont val="Arial"/>
        <family val="2"/>
      </rPr>
      <t>(2)</t>
    </r>
  </si>
  <si>
    <r>
      <t>Componentes del precio final medio</t>
    </r>
    <r>
      <rPr>
        <b/>
        <vertAlign val="superscript"/>
        <sz val="8"/>
        <color indexed="8"/>
        <rFont val="Arial"/>
        <family val="2"/>
      </rPr>
      <t>(1)</t>
    </r>
    <r>
      <rPr>
        <b/>
        <sz val="8"/>
        <color indexed="8"/>
        <rFont val="Arial"/>
        <family val="2"/>
      </rPr>
      <t xml:space="preserve"> (suministro de referencia + libre) (€/MWh)</t>
    </r>
  </si>
  <si>
    <t>€/MWh</t>
  </si>
  <si>
    <t>(%)</t>
  </si>
  <si>
    <t>Desvíos netos medidos</t>
  </si>
  <si>
    <t>(Millones de €)</t>
  </si>
  <si>
    <t/>
  </si>
  <si>
    <t>Energía y precios ofertados por REN y activado por REE</t>
  </si>
  <si>
    <t>Activado sistema eléctrico español</t>
  </si>
  <si>
    <t>Importación</t>
  </si>
  <si>
    <t>Exportación</t>
  </si>
  <si>
    <t>Energía y precios ofertados desde el sistema eléctrico español y activado por operadores externos</t>
  </si>
  <si>
    <t>Capacidad ofertada</t>
  </si>
  <si>
    <t>Activado por operadores externos. Importación</t>
  </si>
  <si>
    <t>Activado por operadores externos. Exportación</t>
  </si>
  <si>
    <t xml:space="preserve"> Importación</t>
  </si>
  <si>
    <t>Francia</t>
  </si>
  <si>
    <t>Portugal</t>
  </si>
  <si>
    <t>Energía y precios ofertados por RTE y activado por REE</t>
  </si>
  <si>
    <t>Capacidad ofertada Francia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</si>
  <si>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</si>
  <si>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</si>
  <si>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</si>
  <si>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</si>
  <si>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</si>
  <si>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</si>
  <si>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</si>
  <si>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</si>
  <si>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</si>
  <si>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</si>
  <si>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Subastas de capacidad Francia - España</t>
  </si>
  <si>
    <t>Capacidad de largo plazo negociada en las subastas explícitas en la interconexión con Francia (IFE) (Capacidad anual y mensual)</t>
  </si>
  <si>
    <t>Sentido Francia → España</t>
  </si>
  <si>
    <t>Sentido España → Francia</t>
  </si>
  <si>
    <t>Capacidad ofrecida (GW)</t>
  </si>
  <si>
    <t>Capacidad adquirida   (GW)</t>
  </si>
  <si>
    <t>Renta de congestión (millones de €) y tasa de acoplamiento (%) en la interconexión con Francia</t>
  </si>
  <si>
    <t>Francia → España</t>
  </si>
  <si>
    <t>España → Francia</t>
  </si>
  <si>
    <t>(1) Energía incrementada o reducida en la fase 1 de resolución de restricciones técnicas del PDBF (P.O.3.2).</t>
  </si>
  <si>
    <t>derivada del acoplamiento de los mercados diarios MRC (Millones €)</t>
  </si>
  <si>
    <t>Tasa de acoplamiento (%)</t>
  </si>
  <si>
    <t>Miles de €</t>
  </si>
  <si>
    <t>%</t>
  </si>
  <si>
    <t>S. anual</t>
  </si>
  <si>
    <t>S. mensual</t>
  </si>
  <si>
    <t>Renta de congestión (millones de €) y tasa de acoplamiento (%) en la interconexión con Portugal</t>
  </si>
  <si>
    <t>derivada del acoplamiento de los mercados diarios (Millones €)</t>
  </si>
  <si>
    <t>Portugal → España</t>
  </si>
  <si>
    <t>España → Portugal</t>
  </si>
  <si>
    <t>volumen</t>
  </si>
  <si>
    <t>Regulación secundaria, terciaria, gestión de desvíos y restricciones técnicas en tiempo real</t>
  </si>
  <si>
    <t>Repercusión de los servicios de ajuste del sistema en el precio medio final</t>
  </si>
  <si>
    <r>
      <t xml:space="preserve">Componentes del  precio medio  final de la energía peninsular. </t>
    </r>
    <r>
      <rPr>
        <sz val="8"/>
        <color indexed="8"/>
        <rFont val="Arial"/>
        <family val="2"/>
      </rPr>
      <t>(Suministro de referencia + libre)</t>
    </r>
  </si>
  <si>
    <t>Incumplimiento energía balance</t>
  </si>
  <si>
    <t xml:space="preserve">Capacidades anuales y mensuales </t>
  </si>
  <si>
    <r>
      <t>No incluye los costes de acciones coordinadas de balance (</t>
    </r>
    <r>
      <rPr>
        <i/>
        <sz val="8"/>
        <color indexed="8"/>
        <rFont val="Arial"/>
        <family val="2"/>
      </rPr>
      <t>counter trading</t>
    </r>
    <r>
      <rPr>
        <sz val="8"/>
        <color indexed="8"/>
        <rFont val="Arial"/>
        <family val="2"/>
      </rPr>
      <t xml:space="preserve">) ni otros costes. </t>
    </r>
  </si>
  <si>
    <t>Tasa de Acoplamiento: % horas sin congestión en horizonte diario</t>
  </si>
  <si>
    <t>No incluye los costes de acciones coordinadas de balance (counter trading) ni otros costes.</t>
  </si>
  <si>
    <t>Energía final (MWh)</t>
  </si>
  <si>
    <t>Coste desvíos</t>
  </si>
  <si>
    <t>Fallo Nominación UPG</t>
  </si>
  <si>
    <t>No incluye restricciones técnicas del PDBF</t>
  </si>
  <si>
    <t>datos calculados</t>
  </si>
  <si>
    <t>datos del informe anual</t>
  </si>
  <si>
    <t>(2) PDBF: Programa diario base de funcionamiento</t>
  </si>
  <si>
    <t>Horas con desvíos contrarios al sistema</t>
  </si>
  <si>
    <t>Horas con desvios contrarios al sistema (%)</t>
  </si>
  <si>
    <t>Otras causas</t>
  </si>
  <si>
    <t>Nota: En algunos casos las cifras totales que se presentan en las tablas no coinciden con el sumatorio de los datos parciales, debido al redondeo de cifras decimales</t>
  </si>
  <si>
    <t>Acp. Mercados diarios</t>
  </si>
  <si>
    <t>Spread absoluto (€/MWh)</t>
  </si>
  <si>
    <t>España  - Francia</t>
  </si>
  <si>
    <t>España - Portugal</t>
  </si>
  <si>
    <t>Feb.</t>
  </si>
  <si>
    <t>No incluye energías gestionadas mediante servicios transfronterizos de balance, ni aplicación del servicio de interrumpibilidad por criterios económicos</t>
  </si>
  <si>
    <t xml:space="preserve">Precios medios ponderados de energías de los servicios de ajuste del sistema peninsular 
</t>
  </si>
  <si>
    <t>Energía final (3) (GWh)</t>
  </si>
  <si>
    <t>(3) Incluye el cierre de energía del mercado y los consumos propios de los servicios auxiliares de generación.</t>
  </si>
  <si>
    <t>Resolución de restricciones técnicas PDBF. Desglose de energía programada por tipo de restricción</t>
  </si>
  <si>
    <t>Generación eólica</t>
  </si>
  <si>
    <r>
      <t xml:space="preserve">Horas con desvío 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cuando el sistema necesita energía a </t>
    </r>
    <r>
      <rPr>
        <b/>
        <sz val="8"/>
        <color indexed="8"/>
        <rFont val="Arial"/>
        <family val="2"/>
      </rPr>
      <t>subir</t>
    </r>
  </si>
  <si>
    <r>
      <t xml:space="preserve">Horas con desvío 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cuando el sistema necesita energía a </t>
    </r>
    <r>
      <rPr>
        <b/>
        <sz val="8"/>
        <color indexed="8"/>
        <rFont val="Arial"/>
        <family val="2"/>
      </rPr>
      <t>bajar</t>
    </r>
  </si>
  <si>
    <t xml:space="preserve">     FR-ES se realiza de forma implícita a través del mercado intradiario continuo europeo (XBID)</t>
  </si>
  <si>
    <t>Generación convencional y zonas de regulación</t>
  </si>
  <si>
    <t>Otras renovables, cogeneración y residuos</t>
  </si>
  <si>
    <t>Servicios de ajuste e intercambios internacionales</t>
  </si>
  <si>
    <t>Intercambios internacionales</t>
  </si>
  <si>
    <t>Anual</t>
  </si>
  <si>
    <t>(1) Cálculos realizados con las últimas liquidaciones disponibles del Operador del Sistema.</t>
  </si>
  <si>
    <r>
      <t xml:space="preserve">Evolución de los componentes del precio medio final. </t>
    </r>
    <r>
      <rPr>
        <b/>
        <sz val="8"/>
        <color indexed="8"/>
        <rFont val="Arial"/>
        <family val="2"/>
      </rPr>
      <t>(Suministro de referencia + libre)</t>
    </r>
  </si>
  <si>
    <t>Restricciones técnicas PDBF (1)</t>
  </si>
  <si>
    <t>(Miles de € y %)</t>
  </si>
  <si>
    <t>Precio medio final</t>
  </si>
  <si>
    <t>Periodo 2019</t>
  </si>
  <si>
    <t>Repercusión media en 2019</t>
  </si>
  <si>
    <t>Fuentes: OMIE y REE. Datos a 15/01/2020</t>
  </si>
  <si>
    <t>Precio medio final 2019</t>
  </si>
  <si>
    <t>Subasta diaria</t>
  </si>
  <si>
    <t>Horizonte diario</t>
  </si>
  <si>
    <t>si consideras las subasta a la sombra</t>
  </si>
  <si>
    <t>S. trimestral</t>
  </si>
  <si>
    <t>Acoplamiento diario</t>
  </si>
  <si>
    <t>Sentido Portugal→ España</t>
  </si>
  <si>
    <t>Sentido España → Portugal</t>
  </si>
  <si>
    <t xml:space="preserve">Capacidades anuales, trimestrales y mensuales </t>
  </si>
  <si>
    <t>Subastas de capacidad Portugal - España</t>
  </si>
  <si>
    <t>Capacidad de largo plazo negociada en las subastas explícitas en la interconexión con Portugal (IPE) (Capacidad anual, mensual y trimestral)</t>
  </si>
  <si>
    <t>Saldo neto</t>
  </si>
  <si>
    <t>Saldo neto programado a través de la interconexión con Francia (IFE)</t>
  </si>
  <si>
    <t>Saldo</t>
  </si>
  <si>
    <t>Evolución anual del saldo programado por las interconexiones españolas (GWh)</t>
  </si>
  <si>
    <t>Saldo neto programado a través de la interconexión con Portugal (IPE)</t>
  </si>
  <si>
    <t>Saldo neto anual programado por las interconexiones españolas</t>
  </si>
  <si>
    <t>Avance 2020</t>
  </si>
  <si>
    <t>Precio medio final 2020</t>
  </si>
  <si>
    <t>Componentes del precio medio final. 2020</t>
  </si>
  <si>
    <t>Precio medio final en 2020</t>
  </si>
  <si>
    <t>Periodo 2020</t>
  </si>
  <si>
    <t>Reserva de sustitución</t>
  </si>
  <si>
    <t>Reservas de sustitución/Gestión de desvíos</t>
  </si>
  <si>
    <t>% 20/19</t>
  </si>
  <si>
    <t>Saldo neto mensual programado en 2010 por la interconexión con Francia (IFE)</t>
  </si>
  <si>
    <t>%20/19</t>
  </si>
  <si>
    <t>Precios medios mensuales de Desvíos (€/MWh). Año 2020</t>
  </si>
  <si>
    <t>Promedio 2020</t>
  </si>
  <si>
    <t>El servicio de interrumpiblilidad dejó de funcionar el 1 de julio de 2020</t>
  </si>
  <si>
    <r>
      <t xml:space="preserve">% </t>
    </r>
    <r>
      <rPr>
        <b/>
        <sz val="8"/>
        <color indexed="9"/>
        <rFont val="Arial"/>
        <family val="2"/>
      </rPr>
      <t>20/19</t>
    </r>
  </si>
  <si>
    <t>2020 01</t>
  </si>
  <si>
    <t>2020 02</t>
  </si>
  <si>
    <t>2020 03</t>
  </si>
  <si>
    <t>2020 04</t>
  </si>
  <si>
    <t>2020 05</t>
  </si>
  <si>
    <t>2020 06</t>
  </si>
  <si>
    <t>2020 07</t>
  </si>
  <si>
    <t>2020 08</t>
  </si>
  <si>
    <t>2020 09</t>
  </si>
  <si>
    <t>2020 10</t>
  </si>
  <si>
    <t>2020 11</t>
  </si>
  <si>
    <t>2020 12</t>
  </si>
  <si>
    <t>Producto RR</t>
  </si>
  <si>
    <t>Otros mercados de Servicios de Ajuste. Necesidades de energías cubiertas</t>
  </si>
  <si>
    <t>Reservas de sustitución/Gestión de desvíos (1)</t>
  </si>
  <si>
    <t xml:space="preserve">Necesidades de energías cubiertas en los servicios de ajuste
</t>
  </si>
  <si>
    <t>Reservas de sustitución (RR)/Gestión de desvíos (2)</t>
  </si>
  <si>
    <t>(2) Necesidades del sistema español asignadas por Gestión de desvíos hasta el 2 demarzo y mediante la plataforma europea para la gestión de energías de balance procedentes de reservas de sustitución de tipo RR, a partir de esa fecha</t>
  </si>
  <si>
    <t>(1) Precios resultantes de la Gestión de desvíos hasta el 2 demarzo y mediante la plataforma europea para la gestión de energías de balance procedentes de reservas de sustitución de tipo RR, a partir de esa fecha</t>
  </si>
  <si>
    <t>Derechos de capaciadad adjudicados en las subastas explícitas de largo plazo en la interconexión con Francia (IFE)</t>
  </si>
  <si>
    <t>Renta de congestión y tasa de acoplamiento en la interconexión con Francia derivada del acoplamiento de los mercados diarios europeos</t>
  </si>
  <si>
    <t>Renta de congestión en la interconexión con Francia derivada de los mecanismos de gestión de la capacidad de intercambio</t>
  </si>
  <si>
    <t>Derechos de capacidad adjudicados en las subastas explícitas de largo plazo en la interconexión con Portugal (IPE)</t>
  </si>
  <si>
    <t>Spread absoluto de los precios del acoplamiento de los mercados diarios europeos en las interconexiones con Francia y Portugal</t>
  </si>
  <si>
    <t>Valor medio aritmético de los valores absolutos de los diferenciales de precios horarios  resultantes del acoplamiento de los mercados diarios europeos</t>
  </si>
  <si>
    <t>Energías ade balance de tipo RR intercambiadas a traves de las interconexiónes españolas</t>
  </si>
  <si>
    <t>A partir del 29 de speitembre en la interconexión con Portugal y del 8 d eoctubre en la interconexión con Francia</t>
  </si>
  <si>
    <t>Saldo neto mensual programado en 2020 por la interconexión con Portugal (IPE)</t>
  </si>
  <si>
    <t>Renta de congestión en la interconexión con Portugal derivada de los mecanismos de gestión de la capacidad de intercambio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</si>
</sst>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,##0.0"/>
    <numFmt numFmtId="165" formatCode="0.00_)"/>
    <numFmt numFmtId="166" formatCode="0.000"/>
    <numFmt numFmtId="167" formatCode="#,##0\ \ \ \ \ _)"/>
    <numFmt numFmtId="168" formatCode="#,##0.000"/>
    <numFmt numFmtId="169" formatCode="#,##0.0000"/>
    <numFmt numFmtId="170" formatCode="0.0"/>
    <numFmt numFmtId="171" formatCode="#,###_)"/>
    <numFmt numFmtId="172" formatCode="_-* #,##0.00[$€]_-;\-* #,##0.00[$€]_-;_-* &quot;-&quot;??[$€]_-;_-@_-"/>
    <numFmt numFmtId="173" formatCode="0.00\ \ \ \ \ \ \ \ \ _)"/>
    <numFmt numFmtId="174" formatCode="#,##0;\-#,##0;0"/>
    <numFmt numFmtId="175" formatCode="0_)"/>
    <numFmt numFmtId="176" formatCode="#,###.0_)"/>
    <numFmt numFmtId="177" formatCode="0.0_)"/>
    <numFmt numFmtId="178" formatCode="[$-C0A]mmm\-yy;@"/>
    <numFmt numFmtId="179" formatCode="0.0%"/>
    <numFmt numFmtId="180" formatCode="0.000%"/>
  </numFmts>
  <fonts count="89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8"/>
      <name val="Arial Black"/>
      <family val="2"/>
    </font>
    <font>
      <sz val="8"/>
      <color indexed="9"/>
      <name val="Arial"/>
      <family val="2"/>
    </font>
    <font>
      <sz val="10"/>
      <color indexed="32"/>
      <name val="Avant Garde"/>
    </font>
    <font>
      <b/>
      <sz val="8"/>
      <color indexed="9"/>
      <name val="Symbol"/>
      <family val="1"/>
      <charset val="2"/>
    </font>
    <font>
      <sz val="8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sz val="8"/>
      <color indexed="44"/>
      <name val="Arial"/>
      <family val="2"/>
    </font>
    <font>
      <sz val="11"/>
      <color indexed="56"/>
      <name val="Geneva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10"/>
      <color indexed="10"/>
      <name val="Geneva"/>
      <family val="2"/>
    </font>
    <font>
      <sz val="10"/>
      <color indexed="58"/>
      <name val="Geneva"/>
      <family val="2"/>
    </font>
    <font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FF0000"/>
      <name val="Geneva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0"/>
      <color theme="0"/>
      <name val="Geneva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theme="3"/>
      <name val="Geneva"/>
      <family val="2"/>
    </font>
    <font>
      <b/>
      <sz val="10"/>
      <color theme="1"/>
      <name val="Arial"/>
      <family val="2"/>
    </font>
    <font>
      <i/>
      <sz val="8"/>
      <color indexed="8"/>
      <name val="Arial"/>
      <family val="2"/>
    </font>
    <font>
      <sz val="10"/>
      <color indexed="56"/>
      <name val="Geneva"/>
    </font>
    <font>
      <sz val="10"/>
      <color indexed="8"/>
      <name val="Geneva"/>
    </font>
    <font>
      <b/>
      <sz val="11"/>
      <color rgb="FFC00000"/>
      <name val="Calibri"/>
      <family val="2"/>
    </font>
    <font>
      <sz val="12"/>
      <name val="Helvetica"/>
    </font>
    <font>
      <sz val="12"/>
      <color rgb="FF005874"/>
      <name val="Helvetica"/>
      <family val="2"/>
    </font>
    <font>
      <sz val="10"/>
      <color indexed="32"/>
      <name val="Arial"/>
      <family val="2"/>
    </font>
    <font>
      <b/>
      <sz val="8"/>
      <color rgb="FF002060"/>
      <name val="Arial"/>
      <family val="2"/>
    </font>
    <font>
      <sz val="8"/>
      <color indexed="32"/>
      <name val="Arial"/>
      <family val="2"/>
    </font>
    <font>
      <b/>
      <sz val="10"/>
      <color indexed="9"/>
      <name val="Arial"/>
      <family val="2"/>
    </font>
    <font>
      <b/>
      <sz val="8"/>
      <color theme="1"/>
      <name val="Arial"/>
      <family val="2"/>
    </font>
    <font>
      <sz val="10"/>
      <name val="Geneva"/>
    </font>
    <font>
      <sz val="10"/>
      <color rgb="FF004563"/>
      <name val="Geneva"/>
    </font>
    <font>
      <sz val="8"/>
      <color theme="5"/>
      <name val="Arial"/>
      <family val="2"/>
    </font>
    <font>
      <sz val="8"/>
      <color theme="0"/>
      <name val="Arial Black"/>
      <family val="2"/>
    </font>
    <font>
      <sz val="8"/>
      <color theme="3"/>
      <name val="Arial"/>
      <family val="2"/>
    </font>
    <font>
      <sz val="8"/>
      <color rgb="FFCC00CC"/>
      <name val="Arial"/>
      <family val="2"/>
    </font>
    <font>
      <sz val="10"/>
      <color rgb="FFCC00CC"/>
      <name val="Genev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FF0000"/>
      <name val="Arial"/>
      <family val="2"/>
    </font>
    <font>
      <sz val="8"/>
      <color theme="0" tint="-0.14999847407452621"/>
      <name val="Arial"/>
      <family val="2"/>
    </font>
    <font>
      <sz val="8"/>
      <color rgb="FFFFFFFF"/>
      <name val="Arial"/>
      <family val="2"/>
    </font>
    <font>
      <sz val="8"/>
      <color theme="0" tint="-0.34998626667073579"/>
      <name val="Arial"/>
      <family val="2"/>
    </font>
    <font>
      <b/>
      <i/>
      <sz val="8"/>
      <color indexed="8"/>
      <name val="Arial"/>
      <family val="2"/>
    </font>
    <font>
      <sz val="8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rgb="FFC0C0C0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34998626667073579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rgb="FFA6A6A6"/>
      </bottom>
      <diagonal/>
    </border>
    <border>
      <left/>
      <right style="thin">
        <color theme="0" tint="-0.34998626667073579"/>
      </right>
      <top style="thin">
        <color rgb="FFA6A6A6"/>
      </top>
      <bottom style="thin">
        <color rgb="FFA6A6A6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2" fontId="2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4" fontId="36" fillId="5" borderId="7">
      <alignment horizontal="right" vertical="center"/>
    </xf>
    <xf numFmtId="0" fontId="37" fillId="6" borderId="7">
      <alignment vertical="center" wrapText="1"/>
    </xf>
    <xf numFmtId="0" fontId="37" fillId="6" borderId="7">
      <alignment horizontal="center" wrapText="1"/>
    </xf>
    <xf numFmtId="0" fontId="4" fillId="0" borderId="0"/>
    <xf numFmtId="0" fontId="4" fillId="0" borderId="0"/>
    <xf numFmtId="0" fontId="35" fillId="0" borderId="0"/>
    <xf numFmtId="0" fontId="35" fillId="0" borderId="0"/>
    <xf numFmtId="0" fontId="21" fillId="0" borderId="0"/>
    <xf numFmtId="175" fontId="2" fillId="0" borderId="0"/>
    <xf numFmtId="9" fontId="4" fillId="0" borderId="0" applyFont="0" applyFill="0" applyBorder="0" applyAlignment="0" applyProtection="0"/>
    <xf numFmtId="0" fontId="53" fillId="0" borderId="0"/>
    <xf numFmtId="0" fontId="4" fillId="0" borderId="0"/>
    <xf numFmtId="4" fontId="36" fillId="5" borderId="7">
      <alignment horizontal="right" vertical="center"/>
    </xf>
    <xf numFmtId="9" fontId="60" fillId="0" borderId="0" applyFont="0" applyFill="0" applyBorder="0" applyAlignment="0" applyProtection="0"/>
    <xf numFmtId="0" fontId="4" fillId="0" borderId="0"/>
    <xf numFmtId="0" fontId="67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69" fillId="0" borderId="31" applyNumberFormat="0" applyFill="0" applyAlignment="0" applyProtection="0"/>
    <xf numFmtId="0" fontId="70" fillId="0" borderId="32" applyNumberFormat="0" applyFill="0" applyAlignment="0" applyProtection="0"/>
    <xf numFmtId="0" fontId="70" fillId="0" borderId="0" applyNumberFormat="0" applyFill="0" applyBorder="0" applyAlignment="0" applyProtection="0"/>
    <xf numFmtId="0" fontId="71" fillId="13" borderId="0" applyNumberFormat="0" applyBorder="0" applyAlignment="0" applyProtection="0"/>
    <xf numFmtId="0" fontId="72" fillId="14" borderId="0" applyNumberFormat="0" applyBorder="0" applyAlignment="0" applyProtection="0"/>
    <xf numFmtId="0" fontId="73" fillId="15" borderId="0" applyNumberFormat="0" applyBorder="0" applyAlignment="0" applyProtection="0"/>
    <xf numFmtId="0" fontId="74" fillId="16" borderId="33" applyNumberFormat="0" applyAlignment="0" applyProtection="0"/>
    <xf numFmtId="0" fontId="75" fillId="17" borderId="34" applyNumberFormat="0" applyAlignment="0" applyProtection="0"/>
    <xf numFmtId="0" fontId="76" fillId="17" borderId="33" applyNumberFormat="0" applyAlignment="0" applyProtection="0"/>
    <xf numFmtId="0" fontId="77" fillId="0" borderId="35" applyNumberFormat="0" applyFill="0" applyAlignment="0" applyProtection="0"/>
    <xf numFmtId="0" fontId="78" fillId="18" borderId="36" applyNumberForma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38" applyNumberFormat="0" applyFill="0" applyAlignment="0" applyProtection="0"/>
    <xf numFmtId="0" fontId="8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8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8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8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82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0" borderId="0"/>
    <xf numFmtId="0" fontId="1" fillId="19" borderId="37" applyNumberFormat="0" applyFont="0" applyAlignment="0" applyProtection="0"/>
  </cellStyleXfs>
  <cellXfs count="544">
    <xf numFmtId="0" fontId="0" fillId="0" borderId="0" xfId="0"/>
    <xf numFmtId="3" fontId="8" fillId="0" borderId="0" xfId="0" applyNumberFormat="1" applyFont="1" applyFill="1"/>
    <xf numFmtId="3" fontId="8" fillId="2" borderId="0" xfId="0" applyNumberFormat="1" applyFont="1" applyFill="1"/>
    <xf numFmtId="3" fontId="7" fillId="3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Alignment="1"/>
    <xf numFmtId="3" fontId="4" fillId="0" borderId="0" xfId="0" applyNumberFormat="1" applyFont="1" applyFill="1" applyAlignment="1"/>
    <xf numFmtId="0" fontId="10" fillId="0" borderId="0" xfId="0" applyFont="1"/>
    <xf numFmtId="0" fontId="0" fillId="0" borderId="0" xfId="0" applyFill="1" applyProtection="1"/>
    <xf numFmtId="0" fontId="2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left" vertical="center" indent="1"/>
    </xf>
    <xf numFmtId="3" fontId="8" fillId="4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3" fontId="10" fillId="2" borderId="0" xfId="0" applyNumberFormat="1" applyFont="1" applyFill="1" applyAlignment="1">
      <alignment horizontal="right"/>
    </xf>
    <xf numFmtId="0" fontId="8" fillId="0" borderId="1" xfId="0" applyFont="1" applyFill="1" applyBorder="1" applyProtection="1"/>
    <xf numFmtId="14" fontId="10" fillId="0" borderId="1" xfId="0" applyNumberFormat="1" applyFont="1" applyFill="1" applyBorder="1" applyAlignment="1" applyProtection="1">
      <alignment horizontal="center"/>
    </xf>
    <xf numFmtId="164" fontId="8" fillId="0" borderId="1" xfId="0" applyNumberFormat="1" applyFont="1" applyFill="1" applyBorder="1" applyProtection="1"/>
    <xf numFmtId="3" fontId="8" fillId="0" borderId="0" xfId="0" applyNumberFormat="1" applyFont="1" applyFill="1" applyBorder="1" applyProtection="1"/>
    <xf numFmtId="164" fontId="8" fillId="0" borderId="0" xfId="0" applyNumberFormat="1" applyFont="1" applyFill="1" applyBorder="1" applyProtection="1"/>
    <xf numFmtId="0" fontId="10" fillId="0" borderId="1" xfId="0" applyFont="1" applyFill="1" applyBorder="1" applyProtection="1"/>
    <xf numFmtId="3" fontId="8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Protection="1"/>
    <xf numFmtId="164" fontId="10" fillId="0" borderId="0" xfId="0" applyNumberFormat="1" applyFont="1" applyFill="1" applyBorder="1" applyAlignment="1" applyProtection="1">
      <alignment horizontal="left"/>
    </xf>
    <xf numFmtId="0" fontId="7" fillId="3" borderId="0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right"/>
    </xf>
    <xf numFmtId="1" fontId="7" fillId="3" borderId="1" xfId="0" quotePrefix="1" applyNumberFormat="1" applyFont="1" applyFill="1" applyBorder="1" applyAlignment="1">
      <alignment horizontal="left" vertical="center"/>
    </xf>
    <xf numFmtId="3" fontId="8" fillId="0" borderId="0" xfId="0" applyNumberFormat="1" applyFont="1" applyFill="1" applyAlignment="1"/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Border="1" applyAlignment="1" applyProtection="1">
      <alignment horizontal="right"/>
    </xf>
    <xf numFmtId="0" fontId="13" fillId="0" borderId="0" xfId="0" applyFont="1" applyFill="1"/>
    <xf numFmtId="3" fontId="0" fillId="0" borderId="0" xfId="0" applyNumberFormat="1"/>
    <xf numFmtId="0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/>
    <xf numFmtId="3" fontId="10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/>
    <xf numFmtId="3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/>
    <xf numFmtId="3" fontId="10" fillId="0" borderId="0" xfId="0" applyNumberFormat="1" applyFont="1" applyFill="1" applyAlignment="1">
      <alignment horizontal="left"/>
    </xf>
    <xf numFmtId="3" fontId="16" fillId="0" borderId="0" xfId="0" applyNumberFormat="1" applyFont="1" applyFill="1" applyAlignment="1"/>
    <xf numFmtId="171" fontId="0" fillId="0" borderId="0" xfId="0" applyNumberFormat="1"/>
    <xf numFmtId="0" fontId="9" fillId="0" borderId="0" xfId="11" applyFont="1" applyFill="1" applyAlignment="1" applyProtection="1">
      <alignment horizontal="right"/>
    </xf>
    <xf numFmtId="0" fontId="0" fillId="0" borderId="0" xfId="0" applyFill="1" applyBorder="1" applyProtection="1"/>
    <xf numFmtId="0" fontId="17" fillId="0" borderId="0" xfId="0" applyFont="1" applyFill="1" applyBorder="1" applyProtection="1"/>
    <xf numFmtId="3" fontId="17" fillId="0" borderId="0" xfId="0" applyNumberFormat="1" applyFont="1" applyFill="1" applyAlignment="1"/>
    <xf numFmtId="3" fontId="1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168" fontId="8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/>
    <xf numFmtId="0" fontId="8" fillId="0" borderId="0" xfId="0" applyFont="1" applyFill="1" applyBorder="1" applyAlignment="1" applyProtection="1">
      <alignment horizontal="center"/>
    </xf>
    <xf numFmtId="3" fontId="23" fillId="0" borderId="0" xfId="0" applyNumberFormat="1" applyFont="1" applyFill="1" applyBorder="1" applyAlignment="1"/>
    <xf numFmtId="3" fontId="20" fillId="0" borderId="0" xfId="0" applyNumberFormat="1" applyFont="1" applyFill="1" applyBorder="1" applyAlignment="1"/>
    <xf numFmtId="4" fontId="23" fillId="0" borderId="0" xfId="0" applyNumberFormat="1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right"/>
    </xf>
    <xf numFmtId="2" fontId="10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3" fontId="17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Alignment="1">
      <alignment horizontal="center"/>
    </xf>
    <xf numFmtId="0" fontId="25" fillId="0" borderId="0" xfId="0" applyFont="1" applyFill="1" applyBorder="1" applyProtection="1"/>
    <xf numFmtId="4" fontId="8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/>
    <xf numFmtId="3" fontId="23" fillId="0" borderId="0" xfId="0" applyNumberFormat="1" applyFont="1" applyFill="1" applyBorder="1" applyAlignment="1" applyProtection="1">
      <alignment horizontal="right"/>
    </xf>
    <xf numFmtId="166" fontId="29" fillId="0" borderId="0" xfId="0" applyNumberFormat="1" applyFont="1" applyFill="1" applyBorder="1" applyAlignment="1"/>
    <xf numFmtId="168" fontId="6" fillId="0" borderId="0" xfId="0" applyNumberFormat="1" applyFont="1" applyFill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/>
    <xf numFmtId="0" fontId="19" fillId="3" borderId="1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/>
    <xf numFmtId="3" fontId="8" fillId="0" borderId="0" xfId="0" applyNumberFormat="1" applyFont="1" applyFill="1" applyAlignment="1">
      <alignment horizontal="left"/>
    </xf>
    <xf numFmtId="174" fontId="0" fillId="0" borderId="0" xfId="0" applyNumberFormat="1" applyFill="1"/>
    <xf numFmtId="0" fontId="30" fillId="0" borderId="0" xfId="0" applyFont="1" applyFill="1" applyBorder="1" applyProtection="1"/>
    <xf numFmtId="3" fontId="6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/>
    <xf numFmtId="3" fontId="5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Alignment="1"/>
    <xf numFmtId="3" fontId="26" fillId="0" borderId="0" xfId="0" applyNumberFormat="1" applyFont="1" applyFill="1" applyAlignment="1"/>
    <xf numFmtId="3" fontId="26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4" fontId="8" fillId="0" borderId="0" xfId="0" applyNumberFormat="1" applyFont="1" applyFill="1"/>
    <xf numFmtId="3" fontId="8" fillId="7" borderId="0" xfId="0" applyNumberFormat="1" applyFont="1" applyFill="1" applyBorder="1" applyAlignment="1" applyProtection="1">
      <alignment horizontal="right"/>
    </xf>
    <xf numFmtId="164" fontId="8" fillId="7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Protection="1"/>
    <xf numFmtId="4" fontId="10" fillId="0" borderId="0" xfId="0" applyNumberFormat="1" applyFont="1" applyFill="1" applyAlignment="1"/>
    <xf numFmtId="4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3" fontId="39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16" fillId="0" borderId="0" xfId="0" applyNumberFormat="1" applyFont="1" applyFill="1" applyAlignment="1"/>
    <xf numFmtId="0" fontId="7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left"/>
    </xf>
    <xf numFmtId="168" fontId="28" fillId="0" borderId="0" xfId="0" applyNumberFormat="1" applyFont="1" applyFill="1" applyAlignment="1">
      <alignment horizontal="center"/>
    </xf>
    <xf numFmtId="168" fontId="28" fillId="0" borderId="0" xfId="0" applyNumberFormat="1" applyFont="1" applyFill="1" applyAlignment="1"/>
    <xf numFmtId="168" fontId="27" fillId="0" borderId="0" xfId="0" applyNumberFormat="1" applyFont="1" applyFill="1" applyAlignment="1">
      <alignment horizontal="center"/>
    </xf>
    <xf numFmtId="168" fontId="17" fillId="0" borderId="0" xfId="0" applyNumberFormat="1" applyFont="1" applyFill="1" applyAlignment="1"/>
    <xf numFmtId="3" fontId="4" fillId="0" borderId="0" xfId="0" applyNumberFormat="1" applyFont="1" applyFill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centerContinuous"/>
    </xf>
    <xf numFmtId="164" fontId="10" fillId="0" borderId="1" xfId="0" applyNumberFormat="1" applyFont="1" applyFill="1" applyBorder="1" applyAlignment="1" applyProtection="1">
      <alignment horizontal="left"/>
    </xf>
    <xf numFmtId="3" fontId="17" fillId="0" borderId="1" xfId="0" applyNumberFormat="1" applyFont="1" applyFill="1" applyBorder="1" applyAlignment="1" applyProtection="1">
      <alignment horizontal="left"/>
    </xf>
    <xf numFmtId="3" fontId="8" fillId="0" borderId="1" xfId="0" applyNumberFormat="1" applyFont="1" applyFill="1" applyBorder="1"/>
    <xf numFmtId="4" fontId="20" fillId="0" borderId="0" xfId="0" applyNumberFormat="1" applyFont="1" applyFill="1"/>
    <xf numFmtId="3" fontId="10" fillId="0" borderId="0" xfId="0" applyNumberFormat="1" applyFont="1" applyFill="1" applyBorder="1" applyAlignment="1">
      <alignment horizontal="right"/>
    </xf>
    <xf numFmtId="171" fontId="0" fillId="0" borderId="0" xfId="0" applyNumberFormat="1" applyFill="1"/>
    <xf numFmtId="3" fontId="0" fillId="0" borderId="0" xfId="0" applyNumberFormat="1" applyFill="1"/>
    <xf numFmtId="0" fontId="11" fillId="0" borderId="0" xfId="3" applyAlignment="1" applyProtection="1">
      <alignment horizontal="left" readingOrder="1"/>
    </xf>
    <xf numFmtId="164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Alignment="1">
      <alignment vertical="top" wrapText="1"/>
    </xf>
    <xf numFmtId="2" fontId="0" fillId="0" borderId="0" xfId="0" applyNumberFormat="1" applyFill="1"/>
    <xf numFmtId="167" fontId="12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41" fillId="0" borderId="0" xfId="0" applyFont="1" applyFill="1" applyBorder="1" applyProtection="1"/>
    <xf numFmtId="3" fontId="42" fillId="0" borderId="0" xfId="0" applyNumberFormat="1" applyFont="1" applyFill="1" applyAlignment="1"/>
    <xf numFmtId="164" fontId="42" fillId="0" borderId="0" xfId="0" applyNumberFormat="1" applyFont="1" applyFill="1" applyAlignment="1"/>
    <xf numFmtId="168" fontId="42" fillId="0" borderId="0" xfId="0" applyNumberFormat="1" applyFont="1" applyFill="1" applyAlignment="1"/>
    <xf numFmtId="2" fontId="43" fillId="0" borderId="0" xfId="0" applyNumberFormat="1" applyFont="1" applyFill="1" applyBorder="1" applyAlignment="1" applyProtection="1">
      <alignment horizontal="right"/>
    </xf>
    <xf numFmtId="0" fontId="44" fillId="0" borderId="0" xfId="0" applyFont="1" applyFill="1" applyBorder="1" applyProtection="1"/>
    <xf numFmtId="171" fontId="39" fillId="0" borderId="0" xfId="0" applyNumberFormat="1" applyFont="1" applyFill="1" applyBorder="1" applyProtection="1"/>
    <xf numFmtId="176" fontId="39" fillId="0" borderId="0" xfId="0" applyNumberFormat="1" applyFont="1" applyFill="1" applyBorder="1" applyProtection="1"/>
    <xf numFmtId="3" fontId="44" fillId="0" borderId="0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/>
    <xf numFmtId="3" fontId="44" fillId="0" borderId="0" xfId="0" applyNumberFormat="1" applyFont="1" applyFill="1" applyBorder="1" applyAlignment="1">
      <alignment horizontal="center"/>
    </xf>
    <xf numFmtId="164" fontId="45" fillId="0" borderId="0" xfId="0" applyNumberFormat="1" applyFont="1" applyFill="1" applyBorder="1" applyAlignment="1" applyProtection="1">
      <alignment vertical="top" wrapText="1"/>
    </xf>
    <xf numFmtId="0" fontId="12" fillId="9" borderId="0" xfId="0" applyFont="1" applyFill="1" applyBorder="1" applyAlignment="1" applyProtection="1">
      <alignment horizontal="left" indent="1"/>
    </xf>
    <xf numFmtId="0" fontId="15" fillId="9" borderId="0" xfId="0" applyFont="1" applyFill="1" applyBorder="1" applyAlignment="1" applyProtection="1">
      <alignment horizontal="right" vertical="center"/>
    </xf>
    <xf numFmtId="0" fontId="10" fillId="9" borderId="0" xfId="3" applyFont="1" applyFill="1" applyBorder="1" applyAlignment="1" applyProtection="1">
      <alignment horizontal="left"/>
    </xf>
    <xf numFmtId="0" fontId="46" fillId="0" borderId="0" xfId="0" applyFont="1" applyFill="1" applyProtection="1"/>
    <xf numFmtId="0" fontId="9" fillId="0" borderId="0" xfId="11" applyFont="1" applyFill="1" applyAlignment="1" applyProtection="1"/>
    <xf numFmtId="0" fontId="9" fillId="0" borderId="0" xfId="0" applyFont="1" applyFill="1" applyAlignment="1" applyProtection="1"/>
    <xf numFmtId="3" fontId="10" fillId="0" borderId="0" xfId="0" applyNumberFormat="1" applyFont="1" applyFill="1" applyAlignment="1">
      <alignment horizontal="left" vertical="top" wrapText="1"/>
    </xf>
    <xf numFmtId="3" fontId="10" fillId="0" borderId="0" xfId="0" applyNumberFormat="1" applyFont="1" applyFill="1" applyAlignment="1">
      <alignment vertical="top" wrapText="1"/>
    </xf>
    <xf numFmtId="3" fontId="10" fillId="0" borderId="0" xfId="0" applyNumberFormat="1" applyFont="1" applyFill="1" applyAlignment="1">
      <alignment wrapText="1"/>
    </xf>
    <xf numFmtId="3" fontId="8" fillId="0" borderId="0" xfId="0" applyNumberFormat="1" applyFont="1" applyFill="1" applyAlignment="1">
      <alignment horizontal="justify" wrapText="1"/>
    </xf>
    <xf numFmtId="3" fontId="10" fillId="9" borderId="1" xfId="0" applyNumberFormat="1" applyFont="1" applyFill="1" applyBorder="1" applyAlignment="1"/>
    <xf numFmtId="164" fontId="10" fillId="9" borderId="1" xfId="0" applyNumberFormat="1" applyFont="1" applyFill="1" applyBorder="1" applyAlignment="1" applyProtection="1">
      <alignment horizontal="left"/>
    </xf>
    <xf numFmtId="2" fontId="10" fillId="9" borderId="3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Alignment="1"/>
    <xf numFmtId="164" fontId="8" fillId="9" borderId="0" xfId="0" applyNumberFormat="1" applyFont="1" applyFill="1" applyBorder="1" applyAlignment="1" applyProtection="1">
      <alignment horizontal="left"/>
    </xf>
    <xf numFmtId="2" fontId="8" fillId="9" borderId="2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right"/>
    </xf>
    <xf numFmtId="2" fontId="10" fillId="9" borderId="3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/>
    <xf numFmtId="4" fontId="10" fillId="9" borderId="1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right"/>
    </xf>
    <xf numFmtId="170" fontId="10" fillId="9" borderId="1" xfId="0" applyNumberFormat="1" applyFont="1" applyFill="1" applyBorder="1" applyAlignment="1" applyProtection="1">
      <alignment horizontal="right"/>
    </xf>
    <xf numFmtId="170" fontId="10" fillId="9" borderId="3" xfId="0" applyNumberFormat="1" applyFont="1" applyFill="1" applyBorder="1" applyAlignment="1" applyProtection="1">
      <alignment horizontal="right"/>
    </xf>
    <xf numFmtId="170" fontId="8" fillId="9" borderId="0" xfId="0" applyNumberFormat="1" applyFont="1" applyFill="1" applyBorder="1" applyAlignment="1" applyProtection="1">
      <alignment horizontal="right"/>
    </xf>
    <xf numFmtId="168" fontId="22" fillId="8" borderId="0" xfId="0" applyNumberFormat="1" applyFont="1" applyFill="1" applyAlignment="1"/>
    <xf numFmtId="0" fontId="0" fillId="0" borderId="0" xfId="0" applyFill="1" applyAlignment="1" applyProtection="1">
      <alignment vertical="top"/>
    </xf>
    <xf numFmtId="3" fontId="10" fillId="9" borderId="3" xfId="0" applyNumberFormat="1" applyFont="1" applyFill="1" applyBorder="1" applyAlignment="1"/>
    <xf numFmtId="3" fontId="20" fillId="9" borderId="3" xfId="0" applyNumberFormat="1" applyFont="1" applyFill="1" applyBorder="1" applyAlignment="1"/>
    <xf numFmtId="4" fontId="10" fillId="9" borderId="3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 applyProtection="1">
      <alignment horizontal="right"/>
    </xf>
    <xf numFmtId="0" fontId="10" fillId="9" borderId="0" xfId="0" applyFont="1" applyFill="1" applyBorder="1" applyAlignment="1" applyProtection="1">
      <alignment horizontal="left"/>
    </xf>
    <xf numFmtId="0" fontId="0" fillId="9" borderId="0" xfId="0" applyFill="1" applyProtection="1"/>
    <xf numFmtId="3" fontId="8" fillId="9" borderId="0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alignment horizontal="left"/>
    </xf>
    <xf numFmtId="3" fontId="8" fillId="9" borderId="0" xfId="0" applyNumberFormat="1" applyFont="1" applyFill="1" applyBorder="1" applyAlignment="1" applyProtection="1">
      <alignment horizontal="center"/>
    </xf>
    <xf numFmtId="3" fontId="8" fillId="9" borderId="1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/>
    <xf numFmtId="3" fontId="8" fillId="9" borderId="0" xfId="0" applyNumberFormat="1" applyFont="1" applyFill="1" applyBorder="1" applyAlignment="1" applyProtection="1"/>
    <xf numFmtId="3" fontId="8" fillId="9" borderId="0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/>
    <xf numFmtId="171" fontId="8" fillId="9" borderId="0" xfId="0" applyNumberFormat="1" applyFont="1" applyFill="1" applyBorder="1" applyAlignment="1" applyProtection="1">
      <alignment horizontal="right"/>
    </xf>
    <xf numFmtId="3" fontId="46" fillId="9" borderId="0" xfId="0" applyNumberFormat="1" applyFont="1" applyFill="1" applyBorder="1" applyAlignment="1" applyProtection="1">
      <alignment horizontal="left"/>
    </xf>
    <xf numFmtId="3" fontId="46" fillId="9" borderId="1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/>
    <xf numFmtId="171" fontId="8" fillId="9" borderId="1" xfId="0" applyNumberFormat="1" applyFont="1" applyFill="1" applyBorder="1" applyAlignment="1" applyProtection="1">
      <alignment horizontal="right"/>
    </xf>
    <xf numFmtId="164" fontId="8" fillId="9" borderId="4" xfId="0" applyNumberFormat="1" applyFont="1" applyFill="1" applyBorder="1" applyAlignment="1" applyProtection="1"/>
    <xf numFmtId="3" fontId="10" fillId="9" borderId="3" xfId="0" applyNumberFormat="1" applyFont="1" applyFill="1" applyBorder="1" applyAlignment="1">
      <alignment horizontal="left" vertical="center"/>
    </xf>
    <xf numFmtId="3" fontId="10" fillId="9" borderId="3" xfId="0" applyNumberFormat="1" applyFont="1" applyFill="1" applyBorder="1" applyAlignment="1">
      <alignment horizontal="right" vertical="center"/>
    </xf>
    <xf numFmtId="3" fontId="8" fillId="9" borderId="4" xfId="0" applyNumberFormat="1" applyFont="1" applyFill="1" applyBorder="1" applyAlignment="1" applyProtection="1">
      <alignment horizontal="left"/>
    </xf>
    <xf numFmtId="3" fontId="10" fillId="9" borderId="1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 vertical="center"/>
    </xf>
    <xf numFmtId="3" fontId="10" fillId="9" borderId="0" xfId="0" applyNumberFormat="1" applyFont="1" applyFill="1" applyBorder="1" applyAlignment="1">
      <alignment horizontal="left" vertical="center"/>
    </xf>
    <xf numFmtId="4" fontId="8" fillId="9" borderId="0" xfId="0" applyNumberFormat="1" applyFont="1" applyFill="1" applyBorder="1" applyAlignment="1" applyProtection="1">
      <alignment horizontal="right" vertical="center"/>
    </xf>
    <xf numFmtId="164" fontId="8" fillId="9" borderId="0" xfId="0" applyNumberFormat="1" applyFont="1" applyFill="1" applyBorder="1" applyAlignment="1" applyProtection="1">
      <alignment horizontal="left" vertical="center"/>
    </xf>
    <xf numFmtId="3" fontId="10" fillId="9" borderId="0" xfId="0" applyNumberFormat="1" applyFont="1" applyFill="1" applyBorder="1" applyAlignment="1">
      <alignment horizontal="left"/>
    </xf>
    <xf numFmtId="4" fontId="10" fillId="9" borderId="0" xfId="0" applyNumberFormat="1" applyFont="1" applyFill="1" applyBorder="1" applyAlignment="1" applyProtection="1">
      <alignment horizontal="right" vertical="center"/>
    </xf>
    <xf numFmtId="3" fontId="8" fillId="9" borderId="1" xfId="0" applyNumberFormat="1" applyFont="1" applyFill="1" applyBorder="1" applyAlignment="1">
      <alignment horizontal="left"/>
    </xf>
    <xf numFmtId="3" fontId="10" fillId="9" borderId="1" xfId="0" applyNumberFormat="1" applyFont="1" applyFill="1" applyBorder="1" applyAlignment="1">
      <alignment horizontal="right"/>
    </xf>
    <xf numFmtId="0" fontId="10" fillId="9" borderId="3" xfId="0" applyNumberFormat="1" applyFont="1" applyFill="1" applyBorder="1" applyAlignment="1">
      <alignment horizontal="right" vertical="center"/>
    </xf>
    <xf numFmtId="4" fontId="8" fillId="9" borderId="0" xfId="0" applyNumberFormat="1" applyFont="1" applyFill="1" applyBorder="1" applyAlignment="1">
      <alignment horizontal="right" vertical="center"/>
    </xf>
    <xf numFmtId="2" fontId="8" fillId="9" borderId="0" xfId="0" applyNumberFormat="1" applyFont="1" applyFill="1" applyBorder="1" applyAlignment="1">
      <alignment horizontal="right" vertical="center"/>
    </xf>
    <xf numFmtId="2" fontId="10" fillId="9" borderId="0" xfId="0" applyNumberFormat="1" applyFont="1" applyFill="1" applyBorder="1" applyAlignment="1">
      <alignment horizontal="right" vertical="center"/>
    </xf>
    <xf numFmtId="164" fontId="8" fillId="9" borderId="8" xfId="0" applyNumberFormat="1" applyFont="1" applyFill="1" applyBorder="1" applyAlignment="1" applyProtection="1">
      <alignment horizontal="left" vertical="center"/>
    </xf>
    <xf numFmtId="2" fontId="8" fillId="9" borderId="8" xfId="0" applyNumberFormat="1" applyFont="1" applyFill="1" applyBorder="1" applyAlignment="1">
      <alignment horizontal="right" vertical="center"/>
    </xf>
    <xf numFmtId="2" fontId="10" fillId="9" borderId="8" xfId="0" applyNumberFormat="1" applyFont="1" applyFill="1" applyBorder="1" applyAlignment="1">
      <alignment horizontal="right" vertical="center"/>
    </xf>
    <xf numFmtId="164" fontId="10" fillId="9" borderId="9" xfId="0" applyNumberFormat="1" applyFont="1" applyFill="1" applyBorder="1" applyAlignment="1" applyProtection="1">
      <alignment horizontal="left" vertical="center"/>
    </xf>
    <xf numFmtId="4" fontId="10" fillId="9" borderId="9" xfId="0" applyNumberFormat="1" applyFont="1" applyFill="1" applyBorder="1" applyAlignment="1" applyProtection="1">
      <alignment horizontal="right" vertical="center"/>
    </xf>
    <xf numFmtId="3" fontId="10" fillId="9" borderId="10" xfId="0" applyNumberFormat="1" applyFont="1" applyFill="1" applyBorder="1" applyAlignment="1">
      <alignment horizontal="left" vertical="center"/>
    </xf>
    <xf numFmtId="0" fontId="10" fillId="9" borderId="10" xfId="0" applyNumberFormat="1" applyFont="1" applyFill="1" applyBorder="1" applyAlignment="1">
      <alignment horizontal="right" vertical="center"/>
    </xf>
    <xf numFmtId="164" fontId="10" fillId="9" borderId="0" xfId="0" applyNumberFormat="1" applyFont="1" applyFill="1" applyBorder="1" applyAlignment="1" applyProtection="1">
      <alignment horizontal="left" vertical="center"/>
    </xf>
    <xf numFmtId="3" fontId="10" fillId="9" borderId="9" xfId="0" applyNumberFormat="1" applyFont="1" applyFill="1" applyBorder="1" applyAlignment="1" applyProtection="1">
      <alignment horizontal="right" vertical="center"/>
    </xf>
    <xf numFmtId="3" fontId="8" fillId="9" borderId="0" xfId="0" applyNumberFormat="1" applyFont="1" applyFill="1" applyBorder="1" applyAlignment="1" applyProtection="1">
      <alignment horizontal="right" indent="2"/>
    </xf>
    <xf numFmtId="3" fontId="8" fillId="9" borderId="4" xfId="0" applyNumberFormat="1" applyFont="1" applyFill="1" applyBorder="1" applyAlignment="1" applyProtection="1">
      <alignment horizontal="right" indent="2"/>
    </xf>
    <xf numFmtId="3" fontId="8" fillId="9" borderId="0" xfId="0" applyNumberFormat="1" applyFont="1" applyFill="1" applyBorder="1" applyAlignment="1">
      <alignment vertical="center" wrapText="1"/>
    </xf>
    <xf numFmtId="3" fontId="10" fillId="9" borderId="5" xfId="0" applyNumberFormat="1" applyFont="1" applyFill="1" applyBorder="1" applyAlignment="1"/>
    <xf numFmtId="3" fontId="10" fillId="9" borderId="4" xfId="0" applyNumberFormat="1" applyFont="1" applyFill="1" applyBorder="1" applyAlignment="1"/>
    <xf numFmtId="0" fontId="10" fillId="9" borderId="4" xfId="0" applyNumberFormat="1" applyFont="1" applyFill="1" applyBorder="1" applyAlignment="1">
      <alignment horizontal="center"/>
    </xf>
    <xf numFmtId="1" fontId="10" fillId="9" borderId="0" xfId="0" applyNumberFormat="1" applyFont="1" applyFill="1" applyBorder="1" applyAlignment="1">
      <alignment horizontal="left" vertical="center"/>
    </xf>
    <xf numFmtId="1" fontId="10" fillId="9" borderId="1" xfId="0" applyNumberFormat="1" applyFont="1" applyFill="1" applyBorder="1" applyAlignment="1">
      <alignment horizontal="left" vertical="center"/>
    </xf>
    <xf numFmtId="3" fontId="8" fillId="9" borderId="4" xfId="0" applyNumberFormat="1" applyFont="1" applyFill="1" applyBorder="1" applyAlignment="1" applyProtection="1">
      <alignment horizontal="center"/>
    </xf>
    <xf numFmtId="1" fontId="8" fillId="9" borderId="0" xfId="0" applyNumberFormat="1" applyFont="1" applyFill="1" applyBorder="1" applyAlignment="1" applyProtection="1">
      <alignment horizontal="center"/>
    </xf>
    <xf numFmtId="1" fontId="8" fillId="9" borderId="1" xfId="0" applyNumberFormat="1" applyFont="1" applyFill="1" applyBorder="1" applyAlignment="1" applyProtection="1">
      <alignment horizontal="center"/>
    </xf>
    <xf numFmtId="3" fontId="8" fillId="9" borderId="6" xfId="0" applyNumberFormat="1" applyFont="1" applyFill="1" applyBorder="1" applyAlignment="1">
      <alignment wrapText="1"/>
    </xf>
    <xf numFmtId="3" fontId="8" fillId="9" borderId="0" xfId="0" applyNumberFormat="1" applyFont="1" applyFill="1" applyAlignment="1">
      <alignment horizontal="right"/>
    </xf>
    <xf numFmtId="3" fontId="10" fillId="9" borderId="6" xfId="0" applyNumberFormat="1" applyFont="1" applyFill="1" applyBorder="1" applyAlignment="1"/>
    <xf numFmtId="3" fontId="10" fillId="9" borderId="6" xfId="0" applyNumberFormat="1" applyFont="1" applyFill="1" applyBorder="1" applyAlignment="1">
      <alignment horizontal="right"/>
    </xf>
    <xf numFmtId="0" fontId="46" fillId="0" borderId="0" xfId="0" applyFont="1"/>
    <xf numFmtId="0" fontId="39" fillId="0" borderId="0" xfId="0" applyFont="1"/>
    <xf numFmtId="3" fontId="43" fillId="0" borderId="0" xfId="0" applyNumberFormat="1" applyFont="1" applyFill="1" applyAlignment="1"/>
    <xf numFmtId="4" fontId="43" fillId="0" borderId="0" xfId="0" applyNumberFormat="1" applyFont="1" applyFill="1" applyAlignment="1"/>
    <xf numFmtId="4" fontId="43" fillId="0" borderId="0" xfId="0" applyNumberFormat="1" applyFont="1" applyFill="1" applyAlignment="1">
      <alignment horizontal="right"/>
    </xf>
    <xf numFmtId="3" fontId="43" fillId="0" borderId="0" xfId="0" applyNumberFormat="1" applyFont="1" applyFill="1" applyAlignment="1">
      <alignment horizontal="right" indent="2"/>
    </xf>
    <xf numFmtId="3" fontId="43" fillId="0" borderId="0" xfId="0" applyNumberFormat="1" applyFont="1" applyFill="1" applyAlignment="1">
      <alignment horizontal="center"/>
    </xf>
    <xf numFmtId="173" fontId="43" fillId="0" borderId="0" xfId="0" applyNumberFormat="1" applyFont="1" applyFill="1" applyBorder="1" applyAlignment="1" applyProtection="1">
      <alignment horizontal="right"/>
    </xf>
    <xf numFmtId="4" fontId="43" fillId="0" borderId="0" xfId="0" applyNumberFormat="1" applyFont="1" applyFill="1" applyAlignment="1">
      <alignment horizontal="center"/>
    </xf>
    <xf numFmtId="3" fontId="8" fillId="9" borderId="6" xfId="0" applyNumberFormat="1" applyFont="1" applyFill="1" applyBorder="1" applyAlignment="1">
      <alignment horizontal="right" wrapText="1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7" fillId="3" borderId="8" xfId="0" applyNumberFormat="1" applyFont="1" applyFill="1" applyBorder="1" applyAlignment="1">
      <alignment horizontal="center"/>
    </xf>
    <xf numFmtId="3" fontId="44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175" fontId="2" fillId="0" borderId="0" xfId="12" applyFill="1" applyProtection="1"/>
    <xf numFmtId="175" fontId="13" fillId="0" borderId="0" xfId="12" applyFont="1" applyFill="1" applyBorder="1" applyProtection="1"/>
    <xf numFmtId="175" fontId="12" fillId="0" borderId="0" xfId="12" applyFont="1" applyFill="1" applyBorder="1" applyProtection="1"/>
    <xf numFmtId="175" fontId="10" fillId="0" borderId="0" xfId="12" applyFont="1" applyFill="1" applyBorder="1" applyAlignment="1" applyProtection="1"/>
    <xf numFmtId="175" fontId="10" fillId="0" borderId="0" xfId="12" applyFont="1" applyFill="1" applyBorder="1" applyAlignment="1" applyProtection="1">
      <alignment horizontal="left" vertical="center" indent="1"/>
    </xf>
    <xf numFmtId="175" fontId="12" fillId="0" borderId="0" xfId="12" applyFont="1" applyFill="1" applyBorder="1" applyAlignment="1" applyProtection="1">
      <alignment horizontal="left" indent="1"/>
    </xf>
    <xf numFmtId="175" fontId="47" fillId="0" borderId="0" xfId="12" applyFont="1" applyFill="1" applyBorder="1" applyAlignment="1" applyProtection="1"/>
    <xf numFmtId="175" fontId="10" fillId="9" borderId="0" xfId="12" applyFont="1" applyFill="1" applyBorder="1" applyAlignment="1" applyProtection="1">
      <alignment horizontal="left"/>
    </xf>
    <xf numFmtId="0" fontId="48" fillId="10" borderId="0" xfId="7" applyFont="1" applyFill="1" applyBorder="1" applyAlignment="1"/>
    <xf numFmtId="0" fontId="4" fillId="0" borderId="0" xfId="7" applyAlignment="1">
      <alignment horizontal="left"/>
    </xf>
    <xf numFmtId="0" fontId="4" fillId="0" borderId="0" xfId="7" applyNumberFormat="1"/>
    <xf numFmtId="175" fontId="10" fillId="0" borderId="0" xfId="12" applyFont="1" applyFill="1" applyBorder="1" applyAlignment="1" applyProtection="1">
      <alignment vertical="top" wrapText="1"/>
    </xf>
    <xf numFmtId="175" fontId="12" fillId="9" borderId="0" xfId="12" applyFont="1" applyFill="1" applyBorder="1" applyAlignment="1" applyProtection="1">
      <alignment horizontal="left" indent="1"/>
    </xf>
    <xf numFmtId="175" fontId="10" fillId="0" borderId="0" xfId="12" applyFont="1" applyFill="1" applyBorder="1" applyAlignment="1" applyProtection="1">
      <alignment wrapText="1"/>
    </xf>
    <xf numFmtId="175" fontId="10" fillId="0" borderId="0" xfId="12" applyFont="1" applyFill="1" applyBorder="1" applyAlignment="1" applyProtection="1">
      <alignment horizontal="left"/>
    </xf>
    <xf numFmtId="175" fontId="2" fillId="9" borderId="0" xfId="12" applyFill="1" applyProtection="1"/>
    <xf numFmtId="0" fontId="46" fillId="0" borderId="0" xfId="7" applyFont="1" applyAlignment="1">
      <alignment horizontal="left" readingOrder="1"/>
    </xf>
    <xf numFmtId="0" fontId="46" fillId="0" borderId="0" xfId="7" applyFont="1" applyAlignment="1">
      <alignment horizontal="justify" wrapText="1" readingOrder="1"/>
    </xf>
    <xf numFmtId="177" fontId="2" fillId="0" borderId="0" xfId="12" applyNumberFormat="1" applyFill="1" applyProtection="1"/>
    <xf numFmtId="175" fontId="38" fillId="0" borderId="0" xfId="12" applyFont="1" applyFill="1" applyBorder="1" applyProtection="1"/>
    <xf numFmtId="175" fontId="2" fillId="0" borderId="0" xfId="12" applyNumberFormat="1" applyFont="1" applyFill="1" applyBorder="1" applyProtection="1"/>
    <xf numFmtId="175" fontId="45" fillId="0" borderId="0" xfId="12" applyFont="1" applyFill="1" applyBorder="1" applyAlignment="1" applyProtection="1">
      <alignment wrapText="1"/>
    </xf>
    <xf numFmtId="165" fontId="2" fillId="0" borderId="0" xfId="12" applyNumberFormat="1" applyFont="1" applyFill="1" applyBorder="1" applyProtection="1"/>
    <xf numFmtId="175" fontId="45" fillId="0" borderId="0" xfId="12" applyFont="1" applyFill="1" applyBorder="1" applyAlignment="1" applyProtection="1">
      <alignment vertical="top" wrapText="1"/>
    </xf>
    <xf numFmtId="175" fontId="2" fillId="0" borderId="0" xfId="12" applyNumberFormat="1" applyFont="1" applyFill="1" applyProtection="1"/>
    <xf numFmtId="0" fontId="46" fillId="0" borderId="0" xfId="7" applyFont="1" applyAlignment="1">
      <alignment horizontal="left" wrapText="1" readingOrder="1"/>
    </xf>
    <xf numFmtId="0" fontId="8" fillId="0" borderId="0" xfId="7" applyFont="1" applyFill="1" applyProtection="1"/>
    <xf numFmtId="0" fontId="8" fillId="0" borderId="0" xfId="7" quotePrefix="1" applyFont="1" applyFill="1" applyProtection="1"/>
    <xf numFmtId="0" fontId="4" fillId="0" borderId="0" xfId="7" applyFill="1" applyAlignment="1" applyProtection="1">
      <alignment wrapText="1"/>
    </xf>
    <xf numFmtId="0" fontId="4" fillId="0" borderId="0" xfId="7" applyFill="1" applyProtection="1"/>
    <xf numFmtId="0" fontId="9" fillId="0" borderId="0" xfId="7" applyFont="1" applyFill="1" applyAlignment="1" applyProtection="1"/>
    <xf numFmtId="0" fontId="50" fillId="0" borderId="0" xfId="7" applyFont="1" applyFill="1" applyBorder="1" applyProtection="1"/>
    <xf numFmtId="0" fontId="51" fillId="0" borderId="0" xfId="7" applyFont="1" applyFill="1" applyBorder="1" applyProtection="1"/>
    <xf numFmtId="0" fontId="10" fillId="0" borderId="0" xfId="7" applyFont="1" applyFill="1" applyBorder="1" applyAlignment="1" applyProtection="1"/>
    <xf numFmtId="0" fontId="10" fillId="0" borderId="0" xfId="7" applyFont="1" applyFill="1" applyBorder="1" applyAlignment="1" applyProtection="1">
      <alignment horizontal="left" vertical="center" indent="1"/>
    </xf>
    <xf numFmtId="0" fontId="54" fillId="0" borderId="0" xfId="14" applyFont="1"/>
    <xf numFmtId="0" fontId="53" fillId="0" borderId="0" xfId="14"/>
    <xf numFmtId="0" fontId="54" fillId="9" borderId="0" xfId="14" applyFont="1" applyFill="1"/>
    <xf numFmtId="0" fontId="6" fillId="0" borderId="0" xfId="7" applyFont="1" applyFill="1" applyBorder="1" applyProtection="1"/>
    <xf numFmtId="0" fontId="55" fillId="0" borderId="0" xfId="7" applyFont="1" applyFill="1" applyBorder="1" applyProtection="1"/>
    <xf numFmtId="0" fontId="10" fillId="0" borderId="0" xfId="7" applyFont="1" applyFill="1" applyBorder="1" applyAlignment="1" applyProtection="1">
      <alignment vertical="top" wrapText="1"/>
    </xf>
    <xf numFmtId="0" fontId="55" fillId="9" borderId="0" xfId="7" applyFont="1" applyFill="1" applyBorder="1" applyProtection="1"/>
    <xf numFmtId="0" fontId="55" fillId="0" borderId="0" xfId="7" applyFont="1" applyFill="1" applyBorder="1" applyAlignment="1" applyProtection="1">
      <alignment vertical="top" wrapText="1"/>
    </xf>
    <xf numFmtId="0" fontId="55" fillId="9" borderId="0" xfId="7" applyFont="1" applyFill="1" applyBorder="1" applyAlignment="1" applyProtection="1">
      <alignment vertical="top" wrapText="1"/>
    </xf>
    <xf numFmtId="0" fontId="4" fillId="0" borderId="0" xfId="7" applyFill="1" applyAlignment="1" applyProtection="1"/>
    <xf numFmtId="0" fontId="54" fillId="0" borderId="0" xfId="14" applyFont="1" applyAlignment="1">
      <alignment horizontal="center"/>
    </xf>
    <xf numFmtId="0" fontId="15" fillId="9" borderId="0" xfId="0" applyFont="1" applyFill="1" applyBorder="1" applyAlignment="1" applyProtection="1">
      <alignment horizontal="right" vertical="top"/>
    </xf>
    <xf numFmtId="0" fontId="10" fillId="9" borderId="0" xfId="3" applyFont="1" applyFill="1" applyBorder="1" applyAlignment="1" applyProtection="1">
      <alignment horizontal="left" vertical="top" wrapText="1"/>
    </xf>
    <xf numFmtId="0" fontId="45" fillId="0" borderId="0" xfId="0" applyFont="1"/>
    <xf numFmtId="1" fontId="56" fillId="11" borderId="9" xfId="0" applyNumberFormat="1" applyFont="1" applyFill="1" applyBorder="1" applyAlignment="1"/>
    <xf numFmtId="1" fontId="56" fillId="12" borderId="8" xfId="0" applyNumberFormat="1" applyFont="1" applyFill="1" applyBorder="1" applyAlignment="1"/>
    <xf numFmtId="1" fontId="56" fillId="12" borderId="9" xfId="0" applyNumberFormat="1" applyFont="1" applyFill="1" applyBorder="1" applyAlignment="1">
      <alignment horizontal="center" vertical="center" wrapText="1"/>
    </xf>
    <xf numFmtId="178" fontId="45" fillId="11" borderId="0" xfId="0" applyNumberFormat="1" applyFont="1" applyFill="1" applyBorder="1" applyAlignment="1">
      <alignment horizontal="left"/>
    </xf>
    <xf numFmtId="1" fontId="56" fillId="12" borderId="14" xfId="0" applyNumberFormat="1" applyFont="1" applyFill="1" applyBorder="1" applyAlignment="1"/>
    <xf numFmtId="3" fontId="8" fillId="9" borderId="15" xfId="0" applyNumberFormat="1" applyFont="1" applyFill="1" applyBorder="1" applyAlignment="1" applyProtection="1">
      <alignment horizontal="right" indent="2"/>
    </xf>
    <xf numFmtId="0" fontId="57" fillId="0" borderId="0" xfId="0" applyFont="1" applyFill="1" applyProtection="1"/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8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 wrapText="1"/>
    </xf>
    <xf numFmtId="0" fontId="10" fillId="9" borderId="17" xfId="0" applyFont="1" applyFill="1" applyBorder="1" applyAlignment="1">
      <alignment horizontal="center" wrapText="1"/>
    </xf>
    <xf numFmtId="3" fontId="39" fillId="0" borderId="0" xfId="0" applyNumberFormat="1" applyFont="1" applyFill="1"/>
    <xf numFmtId="3" fontId="39" fillId="0" borderId="0" xfId="0" applyNumberFormat="1" applyFont="1" applyFill="1" applyBorder="1"/>
    <xf numFmtId="2" fontId="10" fillId="0" borderId="0" xfId="0" applyNumberFormat="1" applyFont="1" applyFill="1" applyBorder="1" applyAlignment="1" applyProtection="1">
      <alignment horizontal="left"/>
    </xf>
    <xf numFmtId="2" fontId="10" fillId="0" borderId="1" xfId="0" applyNumberFormat="1" applyFont="1" applyFill="1" applyBorder="1" applyAlignment="1" applyProtection="1">
      <alignment horizontal="left" vertical="center"/>
    </xf>
    <xf numFmtId="2" fontId="8" fillId="0" borderId="1" xfId="0" applyNumberFormat="1" applyFont="1" applyFill="1" applyBorder="1" applyAlignment="1" applyProtection="1">
      <alignment horizontal="centerContinuous"/>
    </xf>
    <xf numFmtId="2" fontId="10" fillId="9" borderId="1" xfId="0" applyNumberFormat="1" applyFont="1" applyFill="1" applyBorder="1" applyAlignment="1" applyProtection="1">
      <alignment horizontal="center" wrapText="1"/>
    </xf>
    <xf numFmtId="3" fontId="8" fillId="9" borderId="0" xfId="0" applyNumberFormat="1" applyFont="1" applyFill="1" applyAlignment="1">
      <alignment horizontal="left"/>
    </xf>
    <xf numFmtId="164" fontId="8" fillId="9" borderId="0" xfId="0" applyNumberFormat="1" applyFont="1" applyFill="1" applyAlignment="1" applyProtection="1">
      <alignment horizontal="right" indent="2"/>
    </xf>
    <xf numFmtId="9" fontId="8" fillId="9" borderId="0" xfId="0" applyNumberFormat="1" applyFont="1" applyFill="1" applyAlignment="1" applyProtection="1">
      <alignment horizontal="right" indent="2"/>
    </xf>
    <xf numFmtId="164" fontId="10" fillId="9" borderId="3" xfId="0" applyNumberFormat="1" applyFont="1" applyFill="1" applyBorder="1" applyAlignment="1" applyProtection="1">
      <alignment horizontal="right" indent="2"/>
    </xf>
    <xf numFmtId="168" fontId="0" fillId="0" borderId="0" xfId="0" applyNumberFormat="1"/>
    <xf numFmtId="175" fontId="12" fillId="9" borderId="0" xfId="12" applyFont="1" applyFill="1" applyBorder="1" applyProtection="1"/>
    <xf numFmtId="1" fontId="10" fillId="9" borderId="3" xfId="0" applyNumberFormat="1" applyFont="1" applyFill="1" applyBorder="1" applyAlignment="1" applyProtection="1">
      <alignment horizontal="left"/>
    </xf>
    <xf numFmtId="0" fontId="58" fillId="3" borderId="2" xfId="15" applyFont="1" applyFill="1" applyBorder="1" applyProtection="1"/>
    <xf numFmtId="0" fontId="7" fillId="3" borderId="2" xfId="15" applyFont="1" applyFill="1" applyBorder="1" applyAlignment="1" applyProtection="1">
      <alignment horizontal="center" vertical="center"/>
    </xf>
    <xf numFmtId="0" fontId="7" fillId="3" borderId="1" xfId="15" applyFont="1" applyFill="1" applyBorder="1" applyProtection="1"/>
    <xf numFmtId="0" fontId="7" fillId="3" borderId="1" xfId="15" applyFont="1" applyFill="1" applyBorder="1" applyAlignment="1" applyProtection="1">
      <alignment horizontal="right"/>
    </xf>
    <xf numFmtId="0" fontId="8" fillId="9" borderId="0" xfId="15" applyFont="1" applyFill="1" applyBorder="1" applyProtection="1"/>
    <xf numFmtId="164" fontId="8" fillId="9" borderId="0" xfId="15" applyNumberFormat="1" applyFont="1" applyFill="1" applyBorder="1" applyProtection="1"/>
    <xf numFmtId="170" fontId="8" fillId="9" borderId="0" xfId="15" applyNumberFormat="1" applyFont="1" applyFill="1" applyBorder="1" applyAlignment="1" applyProtection="1">
      <alignment horizontal="right"/>
    </xf>
    <xf numFmtId="170" fontId="8" fillId="9" borderId="0" xfId="15" applyNumberFormat="1" applyFont="1" applyFill="1" applyBorder="1" applyProtection="1"/>
    <xf numFmtId="0" fontId="8" fillId="9" borderId="0" xfId="15" applyFont="1" applyFill="1" applyBorder="1" applyAlignment="1" applyProtection="1">
      <alignment horizontal="left"/>
    </xf>
    <xf numFmtId="0" fontId="10" fillId="9" borderId="3" xfId="15" applyFont="1" applyFill="1" applyBorder="1" applyProtection="1"/>
    <xf numFmtId="164" fontId="10" fillId="9" borderId="3" xfId="15" applyNumberFormat="1" applyFont="1" applyFill="1" applyBorder="1" applyProtection="1"/>
    <xf numFmtId="170" fontId="10" fillId="9" borderId="3" xfId="15" applyNumberFormat="1" applyFont="1" applyFill="1" applyBorder="1" applyProtection="1"/>
    <xf numFmtId="0" fontId="10" fillId="9" borderId="1" xfId="0" applyNumberFormat="1" applyFont="1" applyFill="1" applyBorder="1" applyAlignment="1">
      <alignment horizont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3" fontId="59" fillId="0" borderId="0" xfId="0" applyNumberFormat="1" applyFont="1" applyFill="1" applyAlignment="1">
      <alignment horizontal="right" indent="2"/>
    </xf>
    <xf numFmtId="4" fontId="59" fillId="0" borderId="0" xfId="0" applyNumberFormat="1" applyFont="1" applyFill="1" applyAlignment="1">
      <alignment horizontal="right" indent="2"/>
    </xf>
    <xf numFmtId="1" fontId="56" fillId="12" borderId="21" xfId="0" applyNumberFormat="1" applyFont="1" applyFill="1" applyBorder="1" applyAlignment="1">
      <alignment horizontal="center" vertical="center" wrapText="1"/>
    </xf>
    <xf numFmtId="164" fontId="46" fillId="12" borderId="0" xfId="0" applyNumberFormat="1" applyFont="1" applyFill="1" applyBorder="1" applyAlignment="1">
      <alignment horizontal="center"/>
    </xf>
    <xf numFmtId="164" fontId="46" fillId="12" borderId="22" xfId="0" applyNumberFormat="1" applyFont="1" applyFill="1" applyBorder="1" applyAlignment="1">
      <alignment horizontal="center"/>
    </xf>
    <xf numFmtId="164" fontId="45" fillId="12" borderId="9" xfId="0" applyNumberFormat="1" applyFont="1" applyFill="1" applyBorder="1" applyAlignment="1">
      <alignment horizontal="center"/>
    </xf>
    <xf numFmtId="164" fontId="45" fillId="12" borderId="21" xfId="0" applyNumberFormat="1" applyFont="1" applyFill="1" applyBorder="1" applyAlignment="1">
      <alignment horizontal="center"/>
    </xf>
    <xf numFmtId="3" fontId="45" fillId="11" borderId="9" xfId="0" applyNumberFormat="1" applyFont="1" applyFill="1" applyBorder="1" applyAlignment="1">
      <alignment horizontal="center"/>
    </xf>
    <xf numFmtId="164" fontId="45" fillId="11" borderId="9" xfId="0" applyNumberFormat="1" applyFont="1" applyFill="1" applyBorder="1" applyAlignment="1">
      <alignment horizontal="center"/>
    </xf>
    <xf numFmtId="1" fontId="56" fillId="12" borderId="23" xfId="0" applyNumberFormat="1" applyFont="1" applyFill="1" applyBorder="1" applyAlignment="1">
      <alignment horizontal="center" vertical="center" wrapText="1"/>
    </xf>
    <xf numFmtId="3" fontId="46" fillId="11" borderId="0" xfId="0" applyNumberFormat="1" applyFont="1" applyFill="1" applyBorder="1" applyAlignment="1">
      <alignment horizontal="center"/>
    </xf>
    <xf numFmtId="164" fontId="46" fillId="11" borderId="0" xfId="0" applyNumberFormat="1" applyFont="1" applyFill="1" applyBorder="1" applyAlignment="1">
      <alignment horizontal="center"/>
    </xf>
    <xf numFmtId="164" fontId="46" fillId="11" borderId="24" xfId="0" applyNumberFormat="1" applyFont="1" applyFill="1" applyBorder="1" applyAlignment="1">
      <alignment horizontal="center"/>
    </xf>
    <xf numFmtId="164" fontId="45" fillId="11" borderId="23" xfId="0" applyNumberFormat="1" applyFont="1" applyFill="1" applyBorder="1" applyAlignment="1">
      <alignment horizontal="center"/>
    </xf>
    <xf numFmtId="1" fontId="56" fillId="12" borderId="25" xfId="0" applyNumberFormat="1" applyFont="1" applyFill="1" applyBorder="1" applyAlignment="1">
      <alignment horizontal="center" vertical="center" wrapText="1"/>
    </xf>
    <xf numFmtId="1" fontId="56" fillId="12" borderId="26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/>
    </xf>
    <xf numFmtId="164" fontId="39" fillId="0" borderId="0" xfId="0" applyNumberFormat="1" applyFont="1" applyFill="1" applyBorder="1" applyAlignment="1" applyProtection="1">
      <alignment horizontal="right"/>
    </xf>
    <xf numFmtId="168" fontId="8" fillId="0" borderId="0" xfId="0" applyNumberFormat="1" applyFont="1" applyFill="1" applyAlignment="1">
      <alignment horizontal="center"/>
    </xf>
    <xf numFmtId="9" fontId="10" fillId="9" borderId="9" xfId="0" applyNumberFormat="1" applyFont="1" applyFill="1" applyBorder="1" applyAlignment="1" applyProtection="1">
      <alignment horizontal="right" indent="2"/>
    </xf>
    <xf numFmtId="171" fontId="46" fillId="0" borderId="0" xfId="0" applyNumberFormat="1" applyFont="1" applyFill="1" applyBorder="1" applyProtection="1"/>
    <xf numFmtId="0" fontId="61" fillId="0" borderId="0" xfId="0" applyFont="1"/>
    <xf numFmtId="0" fontId="61" fillId="0" borderId="0" xfId="0" applyFont="1" applyBorder="1"/>
    <xf numFmtId="176" fontId="5" fillId="0" borderId="0" xfId="0" applyNumberFormat="1" applyFont="1" applyFill="1" applyBorder="1" applyProtection="1"/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/>
    <xf numFmtId="164" fontId="8" fillId="9" borderId="0" xfId="0" applyNumberFormat="1" applyFont="1" applyFill="1" applyAlignment="1">
      <alignment horizontal="right"/>
    </xf>
    <xf numFmtId="3" fontId="62" fillId="0" borderId="0" xfId="0" applyNumberFormat="1" applyFont="1" applyFill="1"/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64" fontId="46" fillId="9" borderId="0" xfId="0" applyNumberFormat="1" applyFont="1" applyFill="1" applyBorder="1" applyAlignment="1" applyProtection="1">
      <alignment horizontal="right" indent="2"/>
    </xf>
    <xf numFmtId="164" fontId="8" fillId="9" borderId="0" xfId="0" applyNumberFormat="1" applyFont="1" applyFill="1" applyBorder="1" applyAlignment="1" applyProtection="1">
      <alignment horizontal="right" indent="2"/>
    </xf>
    <xf numFmtId="164" fontId="8" fillId="9" borderId="4" xfId="0" applyNumberFormat="1" applyFont="1" applyFill="1" applyBorder="1" applyAlignment="1" applyProtection="1">
      <alignment horizontal="right" indent="2"/>
    </xf>
    <xf numFmtId="0" fontId="0" fillId="0" borderId="0" xfId="0" applyFill="1" applyAlignment="1" applyProtection="1"/>
    <xf numFmtId="4" fontId="23" fillId="0" borderId="0" xfId="0" applyNumberFormat="1" applyFont="1" applyFill="1" applyBorder="1" applyAlignment="1" applyProtection="1">
      <alignment horizontal="right"/>
    </xf>
    <xf numFmtId="3" fontId="39" fillId="0" borderId="0" xfId="0" quotePrefix="1" applyNumberFormat="1" applyFont="1" applyFill="1" applyAlignment="1">
      <alignment horizontal="right"/>
    </xf>
    <xf numFmtId="164" fontId="39" fillId="0" borderId="0" xfId="0" applyNumberFormat="1" applyFont="1" applyFill="1"/>
    <xf numFmtId="164" fontId="43" fillId="0" borderId="0" xfId="0" applyNumberFormat="1" applyFont="1" applyFill="1" applyAlignment="1">
      <alignment horizontal="right"/>
    </xf>
    <xf numFmtId="4" fontId="43" fillId="0" borderId="0" xfId="0" applyNumberFormat="1" applyFont="1" applyFill="1" applyBorder="1" applyAlignment="1" applyProtection="1">
      <alignment horizontal="right" vertical="center"/>
    </xf>
    <xf numFmtId="164" fontId="39" fillId="0" borderId="0" xfId="0" applyNumberFormat="1" applyFont="1" applyFill="1" applyAlignment="1">
      <alignment horizontal="right"/>
    </xf>
    <xf numFmtId="4" fontId="39" fillId="0" borderId="0" xfId="0" applyNumberFormat="1" applyFont="1" applyFill="1" applyBorder="1"/>
    <xf numFmtId="175" fontId="45" fillId="0" borderId="0" xfId="12" applyFont="1" applyFill="1" applyBorder="1" applyAlignment="1" applyProtection="1">
      <alignment vertical="top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79" fontId="8" fillId="0" borderId="0" xfId="17" applyNumberFormat="1" applyFont="1" applyFill="1"/>
    <xf numFmtId="164" fontId="45" fillId="11" borderId="25" xfId="0" applyNumberFormat="1" applyFont="1" applyFill="1" applyBorder="1" applyAlignment="1">
      <alignment horizontal="center"/>
    </xf>
    <xf numFmtId="164" fontId="46" fillId="11" borderId="27" xfId="0" applyNumberFormat="1" applyFont="1" applyFill="1" applyBorder="1" applyAlignment="1">
      <alignment horizontal="center"/>
    </xf>
    <xf numFmtId="164" fontId="46" fillId="11" borderId="28" xfId="0" applyNumberFormat="1" applyFont="1" applyFill="1" applyBorder="1" applyAlignment="1">
      <alignment horizontal="center"/>
    </xf>
    <xf numFmtId="3" fontId="63" fillId="0" borderId="0" xfId="0" applyNumberFormat="1" applyFont="1" applyFill="1" applyAlignment="1"/>
    <xf numFmtId="3" fontId="64" fillId="0" borderId="0" xfId="0" applyNumberFormat="1" applyFont="1" applyFill="1" applyAlignment="1"/>
    <xf numFmtId="164" fontId="64" fillId="9" borderId="1" xfId="0" applyNumberFormat="1" applyFont="1" applyFill="1" applyBorder="1" applyAlignment="1" applyProtection="1"/>
    <xf numFmtId="164" fontId="8" fillId="9" borderId="18" xfId="0" applyNumberFormat="1" applyFont="1" applyFill="1" applyBorder="1" applyAlignment="1" applyProtection="1">
      <alignment horizontal="right" indent="2"/>
    </xf>
    <xf numFmtId="164" fontId="8" fillId="9" borderId="19" xfId="0" applyNumberFormat="1" applyFont="1" applyFill="1" applyBorder="1" applyAlignment="1" applyProtection="1">
      <alignment horizontal="right" indent="2"/>
    </xf>
    <xf numFmtId="3" fontId="5" fillId="0" borderId="0" xfId="0" applyNumberFormat="1" applyFont="1" applyFill="1"/>
    <xf numFmtId="180" fontId="39" fillId="0" borderId="0" xfId="17" applyNumberFormat="1" applyFont="1" applyFill="1"/>
    <xf numFmtId="179" fontId="44" fillId="0" borderId="0" xfId="0" applyNumberFormat="1" applyFont="1" applyFill="1" applyBorder="1"/>
    <xf numFmtId="0" fontId="65" fillId="0" borderId="0" xfId="0" applyFont="1" applyFill="1" applyBorder="1" applyProtection="1"/>
    <xf numFmtId="0" fontId="65" fillId="0" borderId="0" xfId="0" applyFont="1" applyFill="1" applyBorder="1" applyAlignment="1" applyProtection="1">
      <alignment horizontal="center"/>
    </xf>
    <xf numFmtId="3" fontId="65" fillId="0" borderId="0" xfId="0" applyNumberFormat="1" applyFont="1" applyFill="1" applyAlignment="1"/>
    <xf numFmtId="3" fontId="65" fillId="0" borderId="0" xfId="0" applyNumberFormat="1" applyFont="1" applyFill="1" applyAlignment="1">
      <alignment horizontal="center"/>
    </xf>
    <xf numFmtId="0" fontId="5" fillId="0" borderId="0" xfId="0" applyFont="1" applyFill="1" applyBorder="1" applyProtection="1"/>
    <xf numFmtId="3" fontId="10" fillId="9" borderId="3" xfId="0" applyNumberFormat="1" applyFont="1" applyFill="1" applyBorder="1" applyAlignment="1">
      <alignment horizontal="left"/>
    </xf>
    <xf numFmtId="3" fontId="10" fillId="9" borderId="3" xfId="0" applyNumberFormat="1" applyFont="1" applyFill="1" applyBorder="1" applyAlignment="1">
      <alignment horizontal="right" indent="2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8" fillId="0" borderId="0" xfId="0" applyNumberFormat="1" applyFont="1" applyFill="1" applyAlignment="1">
      <alignment horizontal="center"/>
    </xf>
    <xf numFmtId="0" fontId="46" fillId="0" borderId="0" xfId="7" applyFont="1" applyAlignment="1">
      <alignment vertical="top" wrapText="1" readingOrder="1"/>
    </xf>
    <xf numFmtId="2" fontId="10" fillId="9" borderId="3" xfId="0" applyNumberFormat="1" applyFont="1" applyFill="1" applyBorder="1" applyAlignment="1" applyProtection="1">
      <alignment horizontal="center" wrapText="1"/>
    </xf>
    <xf numFmtId="0" fontId="9" fillId="0" borderId="0" xfId="18" applyFont="1" applyFill="1" applyAlignment="1" applyProtection="1">
      <alignment horizontal="right"/>
    </xf>
    <xf numFmtId="0" fontId="54" fillId="8" borderId="0" xfId="14" applyFont="1" applyFill="1"/>
    <xf numFmtId="0" fontId="55" fillId="8" borderId="0" xfId="7" applyFont="1" applyFill="1" applyBorder="1" applyProtection="1"/>
    <xf numFmtId="0" fontId="55" fillId="8" borderId="0" xfId="7" applyFont="1" applyFill="1" applyBorder="1" applyAlignment="1" applyProtection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0" fontId="46" fillId="0" borderId="0" xfId="7" applyFont="1" applyAlignment="1">
      <alignment vertical="top" readingOrder="1"/>
    </xf>
    <xf numFmtId="0" fontId="9" fillId="0" borderId="0" xfId="11" applyFont="1" applyFill="1" applyAlignment="1" applyProtection="1">
      <alignment horizontal="right"/>
    </xf>
    <xf numFmtId="3" fontId="40" fillId="0" borderId="0" xfId="0" applyNumberFormat="1" applyFont="1" applyFill="1" applyAlignment="1"/>
    <xf numFmtId="2" fontId="0" fillId="0" borderId="0" xfId="0" applyNumberFormat="1" applyFill="1" applyProtection="1"/>
    <xf numFmtId="1" fontId="45" fillId="11" borderId="9" xfId="0" applyNumberFormat="1" applyFont="1" applyFill="1" applyBorder="1" applyAlignment="1">
      <alignment horizontal="left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8" fillId="0" borderId="2" xfId="0" applyFont="1" applyFill="1" applyBorder="1" applyAlignment="1" applyProtection="1">
      <alignment horizontal="left"/>
    </xf>
    <xf numFmtId="0" fontId="8" fillId="0" borderId="2" xfId="0" quotePrefix="1" applyFont="1" applyFill="1" applyBorder="1" applyAlignment="1" applyProtection="1">
      <alignment horizontal="left"/>
    </xf>
    <xf numFmtId="3" fontId="39" fillId="0" borderId="0" xfId="0" applyNumberFormat="1" applyFont="1" applyFill="1" applyAlignment="1"/>
    <xf numFmtId="3" fontId="39" fillId="0" borderId="0" xfId="0" applyNumberFormat="1" applyFont="1" applyFill="1" applyAlignment="1">
      <alignment horizontal="center"/>
    </xf>
    <xf numFmtId="164" fontId="46" fillId="11" borderId="29" xfId="0" applyNumberFormat="1" applyFont="1" applyFill="1" applyBorder="1" applyAlignment="1">
      <alignment horizontal="center"/>
    </xf>
    <xf numFmtId="164" fontId="46" fillId="11" borderId="8" xfId="0" applyNumberFormat="1" applyFont="1" applyFill="1" applyBorder="1" applyAlignment="1">
      <alignment horizontal="center"/>
    </xf>
    <xf numFmtId="164" fontId="46" fillId="12" borderId="29" xfId="0" applyNumberFormat="1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39" fillId="0" borderId="0" xfId="7" applyFont="1" applyAlignment="1">
      <alignment vertical="top" readingOrder="1"/>
    </xf>
    <xf numFmtId="164" fontId="40" fillId="9" borderId="18" xfId="0" applyNumberFormat="1" applyFont="1" applyFill="1" applyBorder="1" applyAlignment="1" applyProtection="1">
      <alignment horizontal="right" indent="2"/>
    </xf>
    <xf numFmtId="4" fontId="40" fillId="0" borderId="0" xfId="0" applyNumberFormat="1" applyFont="1" applyFill="1" applyAlignment="1"/>
    <xf numFmtId="0" fontId="10" fillId="0" borderId="0" xfId="0" applyFont="1" applyFill="1"/>
    <xf numFmtId="166" fontId="8" fillId="0" borderId="0" xfId="0" applyNumberFormat="1" applyFont="1" applyFill="1"/>
    <xf numFmtId="0" fontId="65" fillId="0" borderId="0" xfId="0" applyFont="1" applyFill="1"/>
    <xf numFmtId="166" fontId="65" fillId="0" borderId="0" xfId="0" applyNumberFormat="1" applyFont="1" applyFill="1"/>
    <xf numFmtId="0" fontId="66" fillId="0" borderId="0" xfId="0" applyFont="1" applyFill="1"/>
    <xf numFmtId="4" fontId="83" fillId="0" borderId="0" xfId="0" applyNumberFormat="1" applyFont="1" applyFill="1" applyAlignment="1"/>
    <xf numFmtId="10" fontId="84" fillId="0" borderId="0" xfId="17" applyNumberFormat="1" applyFont="1" applyFill="1"/>
    <xf numFmtId="3" fontId="84" fillId="0" borderId="0" xfId="0" applyNumberFormat="1" applyFont="1" applyFill="1"/>
    <xf numFmtId="4" fontId="84" fillId="0" borderId="0" xfId="0" applyNumberFormat="1" applyFont="1" applyFill="1"/>
    <xf numFmtId="3" fontId="8" fillId="44" borderId="0" xfId="0" applyNumberFormat="1" applyFont="1" applyFill="1"/>
    <xf numFmtId="10" fontId="85" fillId="0" borderId="0" xfId="17" applyNumberFormat="1" applyFont="1" applyFill="1"/>
    <xf numFmtId="3" fontId="86" fillId="0" borderId="0" xfId="0" applyNumberFormat="1" applyFont="1" applyFill="1"/>
    <xf numFmtId="0" fontId="44" fillId="0" borderId="0" xfId="0" applyFont="1" applyFill="1"/>
    <xf numFmtId="4" fontId="39" fillId="0" borderId="0" xfId="0" applyNumberFormat="1" applyFont="1" applyFill="1" applyAlignment="1"/>
    <xf numFmtId="3" fontId="8" fillId="9" borderId="6" xfId="0" applyNumberFormat="1" applyFont="1" applyFill="1" applyBorder="1" applyAlignment="1">
      <alignment horizontal="center" wrapText="1"/>
    </xf>
    <xf numFmtId="4" fontId="8" fillId="9" borderId="0" xfId="0" applyNumberFormat="1" applyFont="1" applyFill="1" applyAlignment="1">
      <alignment horizontal="center"/>
    </xf>
    <xf numFmtId="3" fontId="8" fillId="9" borderId="4" xfId="0" applyNumberFormat="1" applyFont="1" applyFill="1" applyBorder="1" applyAlignment="1"/>
    <xf numFmtId="4" fontId="8" fillId="9" borderId="4" xfId="0" applyNumberFormat="1" applyFont="1" applyFill="1" applyBorder="1" applyAlignment="1">
      <alignment horizontal="center"/>
    </xf>
    <xf numFmtId="1" fontId="10" fillId="9" borderId="6" xfId="0" applyNumberFormat="1" applyFont="1" applyFill="1" applyBorder="1" applyAlignment="1">
      <alignment horizontal="left"/>
    </xf>
    <xf numFmtId="4" fontId="10" fillId="9" borderId="6" xfId="0" applyNumberFormat="1" applyFont="1" applyFill="1" applyBorder="1" applyAlignment="1">
      <alignment horizontal="center"/>
    </xf>
    <xf numFmtId="1" fontId="45" fillId="9" borderId="3" xfId="0" applyNumberFormat="1" applyFont="1" applyFill="1" applyBorder="1" applyAlignment="1"/>
    <xf numFmtId="0" fontId="45" fillId="9" borderId="3" xfId="0" applyNumberFormat="1" applyFont="1" applyFill="1" applyBorder="1" applyAlignment="1">
      <alignment horizontal="right"/>
    </xf>
    <xf numFmtId="166" fontId="8" fillId="9" borderId="2" xfId="0" applyNumberFormat="1" applyFont="1" applyFill="1" applyBorder="1"/>
    <xf numFmtId="1" fontId="8" fillId="9" borderId="0" xfId="0" applyNumberFormat="1" applyFont="1" applyFill="1"/>
    <xf numFmtId="166" fontId="8" fillId="9" borderId="0" xfId="0" applyNumberFormat="1" applyFont="1" applyFill="1" applyBorder="1" applyAlignment="1">
      <alignment wrapText="1"/>
    </xf>
    <xf numFmtId="1" fontId="8" fillId="9" borderId="0" xfId="0" applyNumberFormat="1" applyFont="1" applyFill="1" applyAlignment="1">
      <alignment vertical="center"/>
    </xf>
    <xf numFmtId="166" fontId="8" fillId="9" borderId="0" xfId="0" applyNumberFormat="1" applyFont="1" applyFill="1"/>
    <xf numFmtId="166" fontId="8" fillId="9" borderId="8" xfId="0" applyNumberFormat="1" applyFont="1" applyFill="1" applyBorder="1" applyAlignment="1">
      <alignment wrapText="1"/>
    </xf>
    <xf numFmtId="1" fontId="8" fillId="9" borderId="11" xfId="0" applyNumberFormat="1" applyFont="1" applyFill="1" applyBorder="1" applyAlignment="1">
      <alignment vertical="center"/>
    </xf>
    <xf numFmtId="0" fontId="45" fillId="9" borderId="9" xfId="0" applyFont="1" applyFill="1" applyBorder="1"/>
    <xf numFmtId="0" fontId="46" fillId="9" borderId="9" xfId="0" applyFont="1" applyFill="1" applyBorder="1" applyAlignment="1">
      <alignment horizontal="right" wrapText="1"/>
    </xf>
    <xf numFmtId="0" fontId="8" fillId="9" borderId="0" xfId="0" applyFont="1" applyFill="1"/>
    <xf numFmtId="1" fontId="31" fillId="9" borderId="0" xfId="0" applyNumberFormat="1" applyFont="1" applyFill="1"/>
    <xf numFmtId="0" fontId="8" fillId="9" borderId="8" xfId="0" applyFont="1" applyFill="1" applyBorder="1"/>
    <xf numFmtId="1" fontId="31" fillId="9" borderId="8" xfId="0" applyNumberFormat="1" applyFont="1" applyFill="1" applyBorder="1"/>
    <xf numFmtId="0" fontId="39" fillId="0" borderId="0" xfId="15" applyFont="1" applyFill="1" applyBorder="1" applyAlignment="1" applyProtection="1">
      <alignment horizontal="left"/>
    </xf>
    <xf numFmtId="164" fontId="39" fillId="0" borderId="0" xfId="15" applyNumberFormat="1" applyFont="1" applyFill="1" applyBorder="1" applyProtection="1"/>
    <xf numFmtId="170" fontId="39" fillId="0" borderId="0" xfId="15" applyNumberFormat="1" applyFont="1" applyFill="1" applyBorder="1" applyAlignment="1" applyProtection="1">
      <alignment horizontal="right"/>
    </xf>
    <xf numFmtId="0" fontId="9" fillId="0" borderId="0" xfId="11" applyFont="1" applyFill="1" applyAlignment="1" applyProtection="1">
      <alignment horizontal="right"/>
    </xf>
    <xf numFmtId="3" fontId="8" fillId="0" borderId="0" xfId="0" applyNumberFormat="1" applyFont="1" applyFill="1" applyAlignment="1">
      <alignment horizontal="center"/>
    </xf>
    <xf numFmtId="1" fontId="8" fillId="9" borderId="0" xfId="0" applyNumberFormat="1" applyFont="1" applyFill="1" applyBorder="1" applyAlignment="1" applyProtection="1">
      <alignment horizontal="left"/>
    </xf>
    <xf numFmtId="3" fontId="10" fillId="9" borderId="4" xfId="0" applyNumberFormat="1" applyFont="1" applyFill="1" applyBorder="1" applyAlignment="1">
      <alignment horizontal="right"/>
    </xf>
    <xf numFmtId="3" fontId="8" fillId="9" borderId="0" xfId="0" applyNumberFormat="1" applyFont="1" applyFill="1" applyBorder="1" applyAlignment="1">
      <alignment horizontal="right"/>
    </xf>
    <xf numFmtId="3" fontId="8" fillId="9" borderId="1" xfId="0" applyNumberFormat="1" applyFont="1" applyFill="1" applyBorder="1" applyAlignment="1" applyProtection="1">
      <alignment horizontal="right"/>
    </xf>
    <xf numFmtId="164" fontId="10" fillId="9" borderId="0" xfId="0" applyNumberFormat="1" applyFont="1" applyFill="1" applyAlignment="1" applyProtection="1">
      <alignment horizontal="right" indent="2"/>
    </xf>
    <xf numFmtId="0" fontId="52" fillId="0" borderId="0" xfId="7" applyFont="1" applyAlignment="1"/>
    <xf numFmtId="164" fontId="8" fillId="0" borderId="0" xfId="0" applyNumberFormat="1" applyFont="1" applyFill="1"/>
    <xf numFmtId="9" fontId="87" fillId="9" borderId="9" xfId="0" applyNumberFormat="1" applyFont="1" applyFill="1" applyBorder="1" applyAlignment="1" applyProtection="1">
      <alignment horizontal="right" indent="2"/>
    </xf>
    <xf numFmtId="1" fontId="56" fillId="12" borderId="8" xfId="0" applyNumberFormat="1" applyFont="1" applyFill="1" applyBorder="1"/>
    <xf numFmtId="164" fontId="45" fillId="12" borderId="12" xfId="0" applyNumberFormat="1" applyFont="1" applyFill="1" applyBorder="1" applyAlignment="1">
      <alignment horizontal="center"/>
    </xf>
    <xf numFmtId="3" fontId="88" fillId="0" borderId="0" xfId="0" applyNumberFormat="1" applyFont="1" applyFill="1" applyAlignment="1"/>
    <xf numFmtId="3" fontId="88" fillId="0" borderId="0" xfId="0" applyNumberFormat="1" applyFont="1" applyFill="1" applyAlignment="1">
      <alignment horizontal="center"/>
    </xf>
    <xf numFmtId="0" fontId="10" fillId="9" borderId="0" xfId="3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/>
    </xf>
    <xf numFmtId="0" fontId="8" fillId="0" borderId="2" xfId="0" quotePrefix="1" applyFont="1" applyFill="1" applyBorder="1" applyAlignment="1" applyProtection="1">
      <alignment horizontal="left"/>
    </xf>
    <xf numFmtId="1" fontId="56" fillId="12" borderId="12" xfId="0" applyNumberFormat="1" applyFont="1" applyFill="1" applyBorder="1" applyAlignment="1">
      <alignment horizontal="center" vertical="center" wrapText="1"/>
    </xf>
    <xf numFmtId="1" fontId="56" fillId="12" borderId="13" xfId="0" applyNumberFormat="1" applyFont="1" applyFill="1" applyBorder="1" applyAlignment="1">
      <alignment horizontal="center" vertical="center" wrapText="1"/>
    </xf>
    <xf numFmtId="1" fontId="56" fillId="12" borderId="9" xfId="0" applyNumberFormat="1" applyFont="1" applyFill="1" applyBorder="1" applyAlignment="1">
      <alignment horizontal="center" vertical="center" wrapText="1"/>
    </xf>
    <xf numFmtId="3" fontId="8" fillId="9" borderId="15" xfId="0" applyNumberFormat="1" applyFont="1" applyFill="1" applyBorder="1" applyAlignment="1" applyProtection="1"/>
    <xf numFmtId="0" fontId="55" fillId="0" borderId="0" xfId="7" applyFont="1"/>
    <xf numFmtId="164" fontId="45" fillId="12" borderId="13" xfId="0" applyNumberFormat="1" applyFont="1" applyFill="1" applyBorder="1" applyAlignment="1">
      <alignment horizontal="center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45" fillId="0" borderId="0" xfId="0" applyFont="1" applyAlignment="1">
      <alignment horizontal="left" vertical="top"/>
    </xf>
    <xf numFmtId="1" fontId="56" fillId="12" borderId="29" xfId="0" applyNumberFormat="1" applyFont="1" applyFill="1" applyBorder="1"/>
    <xf numFmtId="1" fontId="7" fillId="3" borderId="1" xfId="0" applyNumberFormat="1" applyFont="1" applyFill="1" applyBorder="1" applyAlignment="1">
      <alignment horizontal="left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8" fillId="2" borderId="0" xfId="0" applyNumberFormat="1" applyFont="1" applyFill="1" applyBorder="1" applyAlignment="1">
      <alignment horizontal="left"/>
    </xf>
    <xf numFmtId="164" fontId="45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justify" vertical="top" wrapText="1"/>
    </xf>
    <xf numFmtId="0" fontId="7" fillId="3" borderId="0" xfId="0" applyNumberFormat="1" applyFont="1" applyFill="1" applyBorder="1" applyAlignment="1">
      <alignment horizontal="center"/>
    </xf>
    <xf numFmtId="0" fontId="19" fillId="3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justify" wrapText="1"/>
    </xf>
    <xf numFmtId="3" fontId="8" fillId="0" borderId="0" xfId="0" applyNumberFormat="1" applyFont="1" applyFill="1" applyBorder="1" applyAlignment="1">
      <alignment horizontal="justify" wrapText="1"/>
    </xf>
    <xf numFmtId="3" fontId="8" fillId="0" borderId="0" xfId="0" applyNumberFormat="1" applyFont="1" applyFill="1" applyBorder="1" applyAlignment="1">
      <alignment horizontal="left" wrapText="1"/>
    </xf>
    <xf numFmtId="3" fontId="44" fillId="0" borderId="0" xfId="0" applyNumberFormat="1" applyFont="1" applyFill="1" applyBorder="1" applyAlignment="1">
      <alignment horizontal="center"/>
    </xf>
    <xf numFmtId="3" fontId="10" fillId="9" borderId="3" xfId="0" applyNumberFormat="1" applyFont="1" applyFill="1" applyBorder="1" applyAlignment="1">
      <alignment horizontal="center" vertical="center"/>
    </xf>
    <xf numFmtId="164" fontId="10" fillId="9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justify" vertical="center" wrapText="1"/>
    </xf>
    <xf numFmtId="3" fontId="8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justify" vertical="top" wrapText="1"/>
    </xf>
    <xf numFmtId="164" fontId="8" fillId="9" borderId="0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justify" vertical="top" wrapText="1"/>
    </xf>
    <xf numFmtId="175" fontId="45" fillId="0" borderId="0" xfId="12" applyFont="1" applyFill="1" applyBorder="1" applyAlignment="1" applyProtection="1">
      <alignment horizontal="left" vertical="top" wrapText="1"/>
    </xf>
    <xf numFmtId="175" fontId="45" fillId="0" borderId="0" xfId="12" applyFont="1" applyFill="1" applyBorder="1" applyAlignment="1" applyProtection="1">
      <alignment horizontal="left" vertical="center" wrapText="1"/>
    </xf>
    <xf numFmtId="175" fontId="47" fillId="0" borderId="0" xfId="12" applyFont="1" applyFill="1" applyBorder="1" applyAlignment="1" applyProtection="1">
      <alignment horizontal="center"/>
    </xf>
    <xf numFmtId="175" fontId="10" fillId="0" borderId="0" xfId="12" applyFont="1" applyFill="1" applyBorder="1" applyAlignment="1" applyProtection="1">
      <alignment horizontal="left" vertical="top" wrapText="1"/>
    </xf>
    <xf numFmtId="0" fontId="7" fillId="3" borderId="3" xfId="15" applyFont="1" applyFill="1" applyBorder="1" applyAlignment="1" applyProtection="1">
      <alignment horizontal="center" vertical="center"/>
    </xf>
    <xf numFmtId="0" fontId="10" fillId="0" borderId="0" xfId="7" applyFont="1" applyFill="1" applyBorder="1" applyAlignment="1" applyProtection="1">
      <alignment horizontal="left" vertical="top" wrapText="1"/>
    </xf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" fontId="56" fillId="12" borderId="13" xfId="0" applyNumberFormat="1" applyFont="1" applyFill="1" applyBorder="1" applyAlignment="1">
      <alignment horizontal="center" vertical="center" wrapText="1"/>
    </xf>
    <xf numFmtId="0" fontId="57" fillId="0" borderId="0" xfId="7" applyFont="1" applyAlignment="1">
      <alignment horizontal="left" vertical="top" wrapText="1"/>
    </xf>
    <xf numFmtId="0" fontId="10" fillId="0" borderId="0" xfId="0" applyFont="1" applyFill="1" applyAlignment="1">
      <alignment horizontal="left"/>
    </xf>
    <xf numFmtId="3" fontId="86" fillId="0" borderId="0" xfId="0" applyNumberFormat="1" applyFont="1" applyFill="1" applyAlignment="1">
      <alignment horizontal="center" wrapText="1"/>
    </xf>
    <xf numFmtId="0" fontId="10" fillId="9" borderId="3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10" fillId="9" borderId="5" xfId="0" applyNumberFormat="1" applyFont="1" applyFill="1" applyBorder="1" applyAlignment="1">
      <alignment horizontal="center"/>
    </xf>
    <xf numFmtId="0" fontId="10" fillId="9" borderId="0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 wrapText="1"/>
    </xf>
    <xf numFmtId="3" fontId="10" fillId="9" borderId="2" xfId="0" applyNumberFormat="1" applyFont="1" applyFill="1" applyBorder="1" applyAlignment="1">
      <alignment horizontal="center" vertical="center"/>
    </xf>
    <xf numFmtId="0" fontId="10" fillId="9" borderId="2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1" fontId="56" fillId="11" borderId="9" xfId="0" applyNumberFormat="1" applyFont="1" applyFill="1" applyBorder="1" applyAlignment="1">
      <alignment horizontal="center" vertical="center" wrapText="1"/>
    </xf>
    <xf numFmtId="1" fontId="56" fillId="11" borderId="23" xfId="0" applyNumberFormat="1" applyFont="1" applyFill="1" applyBorder="1" applyAlignment="1">
      <alignment horizontal="center" vertical="center" wrapText="1"/>
    </xf>
    <xf numFmtId="1" fontId="56" fillId="11" borderId="25" xfId="0" applyNumberFormat="1" applyFont="1" applyFill="1" applyBorder="1" applyAlignment="1">
      <alignment horizontal="center" vertical="center" wrapText="1"/>
    </xf>
    <xf numFmtId="1" fontId="56" fillId="12" borderId="23" xfId="0" applyNumberFormat="1" applyFont="1" applyFill="1" applyBorder="1" applyAlignment="1">
      <alignment horizontal="center" vertical="center" wrapText="1"/>
    </xf>
    <xf numFmtId="1" fontId="56" fillId="12" borderId="25" xfId="0" applyNumberFormat="1" applyFont="1" applyFill="1" applyBorder="1" applyAlignment="1">
      <alignment horizontal="center" vertical="center" wrapText="1"/>
    </xf>
    <xf numFmtId="1" fontId="56" fillId="12" borderId="14" xfId="0" applyNumberFormat="1" applyFont="1" applyFill="1" applyBorder="1" applyAlignment="1">
      <alignment horizontal="center" vertical="center" wrapText="1"/>
    </xf>
    <xf numFmtId="1" fontId="56" fillId="12" borderId="20" xfId="0" applyNumberFormat="1" applyFont="1" applyFill="1" applyBorder="1" applyAlignment="1">
      <alignment horizontal="center" vertical="center" wrapText="1"/>
    </xf>
    <xf numFmtId="1" fontId="56" fillId="12" borderId="21" xfId="0" applyNumberFormat="1" applyFont="1" applyFill="1" applyBorder="1" applyAlignment="1">
      <alignment horizontal="center" vertical="center" wrapText="1"/>
    </xf>
  </cellXfs>
  <cellStyles count="61">
    <cellStyle name="20% - Énfasis1" xfId="36" builtinId="30" customBuiltin="1"/>
    <cellStyle name="20% - Énfasis2" xfId="40" builtinId="34" customBuiltin="1"/>
    <cellStyle name="20% - Énfasis3" xfId="44" builtinId="38" customBuiltin="1"/>
    <cellStyle name="20% - Énfasis4" xfId="48" builtinId="42" customBuiltin="1"/>
    <cellStyle name="20% - Énfasis5" xfId="52" builtinId="46" customBuiltin="1"/>
    <cellStyle name="20% - Énfasis6" xfId="56" builtinId="50" customBuiltin="1"/>
    <cellStyle name="40% - Énfasis1" xfId="37" builtinId="31" customBuiltin="1"/>
    <cellStyle name="40% - Énfasis2" xfId="41" builtinId="35" customBuiltin="1"/>
    <cellStyle name="40% - Énfasis3" xfId="45" builtinId="39" customBuiltin="1"/>
    <cellStyle name="40% - Énfasis4" xfId="49" builtinId="43" customBuiltin="1"/>
    <cellStyle name="40% - Énfasis5" xfId="53" builtinId="47" customBuiltin="1"/>
    <cellStyle name="40% - Énfasis6" xfId="57" builtinId="51" customBuiltin="1"/>
    <cellStyle name="60% - Énfasis1" xfId="38" builtinId="32" customBuiltin="1"/>
    <cellStyle name="60% - Énfasis2" xfId="42" builtinId="36" customBuiltin="1"/>
    <cellStyle name="60% - Énfasis3" xfId="46" builtinId="40" customBuiltin="1"/>
    <cellStyle name="60% - Énfasis4" xfId="50" builtinId="44" customBuiltin="1"/>
    <cellStyle name="60% - Énfasis5" xfId="54" builtinId="48" customBuiltin="1"/>
    <cellStyle name="60% - Énfasis6" xfId="58" builtinId="52" customBuiltin="1"/>
    <cellStyle name="Bueno" xfId="24" builtinId="26" customBuiltin="1"/>
    <cellStyle name="Cálculo" xfId="29" builtinId="22" customBuiltin="1"/>
    <cellStyle name="Celda de comprobación" xfId="31" builtinId="23" customBuiltin="1"/>
    <cellStyle name="Celda vinculada" xfId="30" builtinId="24" customBuiltin="1"/>
    <cellStyle name="Encabezado 1" xfId="20" builtinId="16" customBuiltin="1"/>
    <cellStyle name="Encabezado 4" xfId="23" builtinId="19" customBuiltin="1"/>
    <cellStyle name="Énfasis1" xfId="35" builtinId="29" customBuiltin="1"/>
    <cellStyle name="Énfasis2" xfId="39" builtinId="33" customBuiltin="1"/>
    <cellStyle name="Énfasis3" xfId="43" builtinId="37" customBuiltin="1"/>
    <cellStyle name="Énfasis4" xfId="47" builtinId="41" customBuiltin="1"/>
    <cellStyle name="Énfasis5" xfId="51" builtinId="45" customBuiltin="1"/>
    <cellStyle name="Énfasis6" xfId="55" builtinId="49" customBuiltin="1"/>
    <cellStyle name="Entrada" xfId="27" builtinId="20" customBuiltin="1"/>
    <cellStyle name="Euro" xfId="1" xr:uid="{00000000-0005-0000-0000-000000000000}"/>
    <cellStyle name="FUTURA9" xfId="2" xr:uid="{00000000-0005-0000-0000-000001000000}"/>
    <cellStyle name="Hipervínculo" xfId="3" builtinId="8"/>
    <cellStyle name="Incorrecto" xfId="25" builtinId="27" customBuiltin="1"/>
    <cellStyle name="MSTRStyle.All.c14_299390cd-d429-49fc-85b2-53213256ee02" xfId="4" xr:uid="{00000000-0005-0000-0000-000003000000}"/>
    <cellStyle name="MSTRStyle.All.c15_12ed7323-17b6-43d3-9962-951e326e36b9" xfId="16" xr:uid="{00000000-0005-0000-0000-000004000000}"/>
    <cellStyle name="MSTRStyle.All.c2_5696d1a6-f616-4779-aa80-d9c617845275" xfId="5" xr:uid="{00000000-0005-0000-0000-000005000000}"/>
    <cellStyle name="MSTRStyle.All.c7_c547a131-0756-4df1-aa6d-40412e7ec293" xfId="6" xr:uid="{00000000-0005-0000-0000-000006000000}"/>
    <cellStyle name="Neutral" xfId="26" builtinId="28" customBuiltin="1"/>
    <cellStyle name="Normal" xfId="0" builtinId="0"/>
    <cellStyle name="Normal 2" xfId="59" xr:uid="{4CC684E9-0463-48DD-B6A6-FBDC527D5157}"/>
    <cellStyle name="Normal 2 2 2" xfId="7" xr:uid="{00000000-0005-0000-0000-000008000000}"/>
    <cellStyle name="Normal 4" xfId="8" xr:uid="{00000000-0005-0000-0000-000009000000}"/>
    <cellStyle name="Normal 4 2" xfId="14" xr:uid="{00000000-0005-0000-0000-00000A000000}"/>
    <cellStyle name="Normal 5" xfId="9" xr:uid="{00000000-0005-0000-0000-00000B000000}"/>
    <cellStyle name="Normal 6" xfId="10" xr:uid="{00000000-0005-0000-0000-00000C000000}"/>
    <cellStyle name="Normal_5 Regimen Especial" xfId="15" xr:uid="{00000000-0005-0000-0000-00000D000000}"/>
    <cellStyle name="Normal_A1 Comparacion Internacional" xfId="11" xr:uid="{00000000-0005-0000-0000-00000E000000}"/>
    <cellStyle name="Normal_A1 Comparacion Internacional 2" xfId="18" xr:uid="{00000000-0005-0000-0000-00000F000000}"/>
    <cellStyle name="Normal_Sector Electrico en 2007" xfId="12" xr:uid="{00000000-0005-0000-0000-000010000000}"/>
    <cellStyle name="Notas 2" xfId="60" xr:uid="{5431A35B-D6E8-4888-A7A7-828F8B9240FA}"/>
    <cellStyle name="Porcentaje" xfId="17" builtinId="5"/>
    <cellStyle name="Porcentual 2" xfId="13" xr:uid="{00000000-0005-0000-0000-000012000000}"/>
    <cellStyle name="Salida" xfId="28" builtinId="21" customBuiltin="1"/>
    <cellStyle name="Texto de advertencia" xfId="32" builtinId="11" customBuiltin="1"/>
    <cellStyle name="Texto explicativo" xfId="33" builtinId="53" customBuiltin="1"/>
    <cellStyle name="Título" xfId="19" builtinId="15" customBuiltin="1"/>
    <cellStyle name="Título 2" xfId="21" builtinId="17" customBuiltin="1"/>
    <cellStyle name="Título 3" xfId="22" builtinId="18" customBuiltin="1"/>
    <cellStyle name="Total" xfId="3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2D050"/>
      <color rgb="FFFF9900"/>
      <color rgb="FF004563"/>
      <color rgb="FFF5F5F5"/>
      <color rgb="FFFFFFFF"/>
      <color rgb="FF4F81BD"/>
      <color rgb="FFC0504D"/>
      <color rgb="FF0070C0"/>
      <color rgb="FFC0C0C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r>
              <a:rPr lang="es-ES"/>
              <a:t>Mercado de producción: Precios y energías finales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8D-458E-857E-3FF209A4FC65}"/>
            </c:ext>
          </c:extLst>
        </c:ser>
        <c:ser>
          <c:idx val="1"/>
          <c:order val="1"/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B8D-458E-857E-3FF209A4FC65}"/>
            </c:ext>
          </c:extLst>
        </c:ser>
        <c:ser>
          <c:idx val="2"/>
          <c:order val="2"/>
          <c:spPr>
            <a:solidFill>
              <a:srgbClr val="FFFF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B8D-458E-857E-3FF209A4F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1538184"/>
        <c:axId val="461538576"/>
      </c:barChart>
      <c:lineChart>
        <c:grouping val="standard"/>
        <c:varyColors val="0"/>
        <c:ser>
          <c:idx val="3"/>
          <c:order val="3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8D-458E-857E-3FF209A4F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38968"/>
        <c:axId val="461539360"/>
      </c:lineChart>
      <c:catAx>
        <c:axId val="46153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6153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153857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PTA/kWh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61538184"/>
        <c:crosses val="autoZero"/>
        <c:crossBetween val="between"/>
      </c:valAx>
      <c:catAx>
        <c:axId val="461538968"/>
        <c:scaling>
          <c:orientation val="minMax"/>
        </c:scaling>
        <c:delete val="1"/>
        <c:axPos val="b"/>
        <c:majorTickMark val="out"/>
        <c:minorTickMark val="none"/>
        <c:tickLblPos val="nextTo"/>
        <c:crossAx val="461539360"/>
        <c:crosses val="autoZero"/>
        <c:auto val="1"/>
        <c:lblAlgn val="ctr"/>
        <c:lblOffset val="100"/>
        <c:noMultiLvlLbl val="0"/>
      </c:catAx>
      <c:valAx>
        <c:axId val="461539360"/>
        <c:scaling>
          <c:orientation val="minMax"/>
          <c:max val="1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6153896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ill Sans"/>
              <a:ea typeface="Gill Sans"/>
              <a:cs typeface="Gill San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70712138900609E-2"/>
          <c:y val="7.3787240410738128E-2"/>
          <c:w val="0.86145927342678363"/>
          <c:h val="0.743348528802320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3'!$C$21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3'!$C$22:$C$33</c:f>
              <c:numCache>
                <c:formatCode>#,##0</c:formatCode>
                <c:ptCount val="12"/>
                <c:pt idx="0">
                  <c:v>197.747871</c:v>
                </c:pt>
                <c:pt idx="1">
                  <c:v>41.665023999999995</c:v>
                </c:pt>
                <c:pt idx="2">
                  <c:v>104.02714999999999</c:v>
                </c:pt>
                <c:pt idx="3">
                  <c:v>111.82602899999999</c:v>
                </c:pt>
                <c:pt idx="4">
                  <c:v>96.19900299999999</c:v>
                </c:pt>
                <c:pt idx="5">
                  <c:v>245.94995600000001</c:v>
                </c:pt>
                <c:pt idx="6">
                  <c:v>235.74533600000001</c:v>
                </c:pt>
                <c:pt idx="7">
                  <c:v>165.91129199999997</c:v>
                </c:pt>
                <c:pt idx="8">
                  <c:v>114.495841</c:v>
                </c:pt>
                <c:pt idx="9">
                  <c:v>141.069299</c:v>
                </c:pt>
                <c:pt idx="10">
                  <c:v>65.675460000000001</c:v>
                </c:pt>
                <c:pt idx="11">
                  <c:v>85.739070999999996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D-4C24-946C-36AB4565FE5C}"/>
            </c:ext>
          </c:extLst>
        </c:ser>
        <c:ser>
          <c:idx val="0"/>
          <c:order val="1"/>
          <c:tx>
            <c:strRef>
              <c:f>'Data 3'!$D$21</c:f>
              <c:strCache>
                <c:ptCount val="1"/>
                <c:pt idx="0">
                  <c:v>Generación convencional y zonas de regulación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3'!$D$22:$D$33</c:f>
              <c:numCache>
                <c:formatCode>#,##0</c:formatCode>
                <c:ptCount val="12"/>
                <c:pt idx="0">
                  <c:v>60.916423000000002</c:v>
                </c:pt>
                <c:pt idx="1">
                  <c:v>28.573357000000001</c:v>
                </c:pt>
                <c:pt idx="2">
                  <c:v>30.456237999999999</c:v>
                </c:pt>
                <c:pt idx="3">
                  <c:v>24.855761999999999</c:v>
                </c:pt>
                <c:pt idx="4">
                  <c:v>36.561712</c:v>
                </c:pt>
                <c:pt idx="5">
                  <c:v>84.231583000000001</c:v>
                </c:pt>
                <c:pt idx="6">
                  <c:v>65.070012000000006</c:v>
                </c:pt>
                <c:pt idx="7">
                  <c:v>43.159721000000005</c:v>
                </c:pt>
                <c:pt idx="8">
                  <c:v>86.396401000000012</c:v>
                </c:pt>
                <c:pt idx="9">
                  <c:v>102.044787</c:v>
                </c:pt>
                <c:pt idx="10">
                  <c:v>122.77855699999999</c:v>
                </c:pt>
                <c:pt idx="11">
                  <c:v>167.61622799999998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D-4C24-946C-36AB4565FE5C}"/>
            </c:ext>
          </c:extLst>
        </c:ser>
        <c:ser>
          <c:idx val="1"/>
          <c:order val="2"/>
          <c:tx>
            <c:strRef>
              <c:f>'Data 3'!$E$21</c:f>
              <c:strCache>
                <c:ptCount val="1"/>
                <c:pt idx="0">
                  <c:v>Generación 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3'!$E$22:$E$33</c:f>
              <c:numCache>
                <c:formatCode>#,##0</c:formatCode>
                <c:ptCount val="12"/>
                <c:pt idx="0">
                  <c:v>133.847902</c:v>
                </c:pt>
                <c:pt idx="1">
                  <c:v>100.06630699999999</c:v>
                </c:pt>
                <c:pt idx="2">
                  <c:v>136.69201999999999</c:v>
                </c:pt>
                <c:pt idx="3">
                  <c:v>74.227607999999989</c:v>
                </c:pt>
                <c:pt idx="4">
                  <c:v>90.532443999999998</c:v>
                </c:pt>
                <c:pt idx="5">
                  <c:v>64.936574999999991</c:v>
                </c:pt>
                <c:pt idx="6">
                  <c:v>69.332391000000001</c:v>
                </c:pt>
                <c:pt idx="7">
                  <c:v>97.695578999999995</c:v>
                </c:pt>
                <c:pt idx="8">
                  <c:v>134.47310300000001</c:v>
                </c:pt>
                <c:pt idx="9">
                  <c:v>79.606807000000003</c:v>
                </c:pt>
                <c:pt idx="10">
                  <c:v>116.429571</c:v>
                </c:pt>
                <c:pt idx="11">
                  <c:v>185.67675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D-4C24-946C-36AB4565FE5C}"/>
            </c:ext>
          </c:extLst>
        </c:ser>
        <c:ser>
          <c:idx val="3"/>
          <c:order val="3"/>
          <c:tx>
            <c:strRef>
              <c:f>'Data 3'!$F$21</c:f>
              <c:strCache>
                <c:ptCount val="1"/>
                <c:pt idx="0">
                  <c:v>Otras renovables, cogeneración y residuos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3'!$F$22:$F$33</c:f>
              <c:numCache>
                <c:formatCode>#,##0</c:formatCode>
                <c:ptCount val="12"/>
                <c:pt idx="0">
                  <c:v>74.649456999999998</c:v>
                </c:pt>
                <c:pt idx="1">
                  <c:v>100.84573800000001</c:v>
                </c:pt>
                <c:pt idx="2">
                  <c:v>141.933674</c:v>
                </c:pt>
                <c:pt idx="3">
                  <c:v>107.58236600000001</c:v>
                </c:pt>
                <c:pt idx="4">
                  <c:v>118.241454</c:v>
                </c:pt>
                <c:pt idx="5">
                  <c:v>118.555724</c:v>
                </c:pt>
                <c:pt idx="6">
                  <c:v>112.54987399999999</c:v>
                </c:pt>
                <c:pt idx="7">
                  <c:v>110.053477</c:v>
                </c:pt>
                <c:pt idx="8">
                  <c:v>100.57930899999999</c:v>
                </c:pt>
                <c:pt idx="9">
                  <c:v>97.829016999999993</c:v>
                </c:pt>
                <c:pt idx="10">
                  <c:v>97.004835999999997</c:v>
                </c:pt>
                <c:pt idx="11">
                  <c:v>180.64437299999997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1D-4C24-946C-36AB4565FE5C}"/>
            </c:ext>
          </c:extLst>
        </c:ser>
        <c:ser>
          <c:idx val="5"/>
          <c:order val="4"/>
          <c:tx>
            <c:strRef>
              <c:f>'Data 3'!$G$21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3'!$G$22:$G$33</c:f>
              <c:numCache>
                <c:formatCode>#,##0.0</c:formatCode>
                <c:ptCount val="12"/>
                <c:pt idx="0">
                  <c:v>8.4000000000000012E-3</c:v>
                </c:pt>
                <c:pt idx="1">
                  <c:v>9.1999999999999998E-3</c:v>
                </c:pt>
                <c:pt idx="2">
                  <c:v>7.1999999999999998E-3</c:v>
                </c:pt>
                <c:pt idx="3">
                  <c:v>0</c:v>
                </c:pt>
                <c:pt idx="4">
                  <c:v>1.6000000000000001E-3</c:v>
                </c:pt>
                <c:pt idx="5">
                  <c:v>1.6000000000000001E-3</c:v>
                </c:pt>
                <c:pt idx="6">
                  <c:v>1.1999999999999999E-3</c:v>
                </c:pt>
                <c:pt idx="7">
                  <c:v>1.6000000000000001E-3</c:v>
                </c:pt>
                <c:pt idx="8">
                  <c:v>0</c:v>
                </c:pt>
                <c:pt idx="9">
                  <c:v>1.6000000000000001E-3</c:v>
                </c:pt>
                <c:pt idx="10">
                  <c:v>2.3999999999999998E-3</c:v>
                </c:pt>
                <c:pt idx="11">
                  <c:v>7.6E-3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1D-4C24-946C-36AB4565FE5C}"/>
            </c:ext>
          </c:extLst>
        </c:ser>
        <c:ser>
          <c:idx val="6"/>
          <c:order val="5"/>
          <c:tx>
            <c:strRef>
              <c:f>'Data 3'!$H$21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3'!$H$22:$H$33</c:f>
              <c:numCache>
                <c:formatCode>#,##0.0</c:formatCode>
                <c:ptCount val="12"/>
                <c:pt idx="0">
                  <c:v>0.32441599999999998</c:v>
                </c:pt>
                <c:pt idx="1">
                  <c:v>0.30931599999999998</c:v>
                </c:pt>
                <c:pt idx="2">
                  <c:v>0.28710800000000003</c:v>
                </c:pt>
                <c:pt idx="3">
                  <c:v>0.31813600000000003</c:v>
                </c:pt>
                <c:pt idx="4">
                  <c:v>0.16863999999999998</c:v>
                </c:pt>
                <c:pt idx="5">
                  <c:v>7.1215999999999988E-2</c:v>
                </c:pt>
                <c:pt idx="6">
                  <c:v>0.15582799999999999</c:v>
                </c:pt>
                <c:pt idx="7">
                  <c:v>0.336588</c:v>
                </c:pt>
                <c:pt idx="8">
                  <c:v>0.30883999999999995</c:v>
                </c:pt>
                <c:pt idx="9">
                  <c:v>0.40210000000000001</c:v>
                </c:pt>
                <c:pt idx="10">
                  <c:v>0.36843999999999999</c:v>
                </c:pt>
                <c:pt idx="11">
                  <c:v>0.39091199999999998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1D-4C24-946C-36AB4565FE5C}"/>
            </c:ext>
          </c:extLst>
        </c:ser>
        <c:ser>
          <c:idx val="4"/>
          <c:order val="6"/>
          <c:tx>
            <c:strRef>
              <c:f>'Data 3'!$I$21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3'!$I$22:$I$33</c:f>
              <c:numCache>
                <c:formatCode>#,##0</c:formatCode>
                <c:ptCount val="12"/>
                <c:pt idx="0">
                  <c:v>11.14161</c:v>
                </c:pt>
                <c:pt idx="1">
                  <c:v>22.556416000000002</c:v>
                </c:pt>
                <c:pt idx="2">
                  <c:v>17.643616999999999</c:v>
                </c:pt>
                <c:pt idx="3">
                  <c:v>19.590902</c:v>
                </c:pt>
                <c:pt idx="4">
                  <c:v>15.570317999999999</c:v>
                </c:pt>
                <c:pt idx="5">
                  <c:v>16.244609000000001</c:v>
                </c:pt>
                <c:pt idx="6">
                  <c:v>12.294512000000001</c:v>
                </c:pt>
                <c:pt idx="7">
                  <c:v>20.810582999999998</c:v>
                </c:pt>
                <c:pt idx="8">
                  <c:v>11.462764999999999</c:v>
                </c:pt>
                <c:pt idx="9">
                  <c:v>17.523707999999999</c:v>
                </c:pt>
                <c:pt idx="10">
                  <c:v>36.196266999999999</c:v>
                </c:pt>
                <c:pt idx="11">
                  <c:v>24.376412999999999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1D-4C24-946C-36AB4565F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9944"/>
        <c:axId val="461550336"/>
      </c:barChart>
      <c:catAx>
        <c:axId val="46154994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61550336"/>
        <c:crosses val="autoZero"/>
        <c:auto val="0"/>
        <c:lblAlgn val="ctr"/>
        <c:lblOffset val="100"/>
        <c:tickMarkSkip val="1"/>
        <c:noMultiLvlLbl val="0"/>
      </c:catAx>
      <c:valAx>
        <c:axId val="461550336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99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85973444495906E-2"/>
          <c:y val="0.18882575364095319"/>
          <c:w val="0.87669735216921418"/>
          <c:h val="0.66322342952513524"/>
        </c:manualLayout>
      </c:layout>
      <c:lineChart>
        <c:grouping val="standard"/>
        <c:varyColors val="0"/>
        <c:ser>
          <c:idx val="0"/>
          <c:order val="0"/>
          <c:tx>
            <c:strRef>
              <c:f>'Data 3'!$B$57</c:f>
              <c:strCache>
                <c:ptCount val="1"/>
                <c:pt idx="0">
                  <c:v>Desvío a bajar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3'!$C$57:$N$57</c:f>
              <c:numCache>
                <c:formatCode>0</c:formatCode>
                <c:ptCount val="12"/>
                <c:pt idx="0">
                  <c:v>110</c:v>
                </c:pt>
                <c:pt idx="1">
                  <c:v>108</c:v>
                </c:pt>
                <c:pt idx="2">
                  <c:v>114</c:v>
                </c:pt>
                <c:pt idx="3">
                  <c:v>115</c:v>
                </c:pt>
                <c:pt idx="4">
                  <c:v>113</c:v>
                </c:pt>
                <c:pt idx="5">
                  <c:v>115</c:v>
                </c:pt>
                <c:pt idx="6">
                  <c:v>114</c:v>
                </c:pt>
                <c:pt idx="7">
                  <c:v>107</c:v>
                </c:pt>
                <c:pt idx="8">
                  <c:v>107</c:v>
                </c:pt>
                <c:pt idx="9">
                  <c:v>108</c:v>
                </c:pt>
                <c:pt idx="10">
                  <c:v>105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E-4502-9B8F-6D57B0443F1C}"/>
            </c:ext>
          </c:extLst>
        </c:ser>
        <c:ser>
          <c:idx val="3"/>
          <c:order val="1"/>
          <c:tx>
            <c:strRef>
              <c:f>'Data 3'!$B$58</c:f>
              <c:strCache>
                <c:ptCount val="1"/>
                <c:pt idx="0">
                  <c:v>Desvío a bajar contra el sistema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3'!$C$58:$N$58</c:f>
              <c:numCache>
                <c:formatCode>0</c:formatCode>
                <c:ptCount val="12"/>
                <c:pt idx="0">
                  <c:v>117</c:v>
                </c:pt>
                <c:pt idx="1">
                  <c:v>116</c:v>
                </c:pt>
                <c:pt idx="2">
                  <c:v>127</c:v>
                </c:pt>
                <c:pt idx="3">
                  <c:v>130</c:v>
                </c:pt>
                <c:pt idx="4">
                  <c:v>121</c:v>
                </c:pt>
                <c:pt idx="5">
                  <c:v>118</c:v>
                </c:pt>
                <c:pt idx="6">
                  <c:v>118</c:v>
                </c:pt>
                <c:pt idx="7">
                  <c:v>113</c:v>
                </c:pt>
                <c:pt idx="8">
                  <c:v>114</c:v>
                </c:pt>
                <c:pt idx="9">
                  <c:v>113</c:v>
                </c:pt>
                <c:pt idx="10">
                  <c:v>110</c:v>
                </c:pt>
                <c:pt idx="11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E-4502-9B8F-6D57B0443F1C}"/>
            </c:ext>
          </c:extLst>
        </c:ser>
        <c:ser>
          <c:idx val="1"/>
          <c:order val="2"/>
          <c:tx>
            <c:strRef>
              <c:f>'Data 3'!$B$59</c:f>
              <c:strCache>
                <c:ptCount val="1"/>
                <c:pt idx="0">
                  <c:v>Desvío a subir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'Data 3'!$C$59:$N$59</c:f>
              <c:numCache>
                <c:formatCode>0</c:formatCode>
                <c:ptCount val="12"/>
                <c:pt idx="0">
                  <c:v>93</c:v>
                </c:pt>
                <c:pt idx="1">
                  <c:v>86</c:v>
                </c:pt>
                <c:pt idx="2">
                  <c:v>85</c:v>
                </c:pt>
                <c:pt idx="3">
                  <c:v>79</c:v>
                </c:pt>
                <c:pt idx="4">
                  <c:v>89</c:v>
                </c:pt>
                <c:pt idx="5">
                  <c:v>95</c:v>
                </c:pt>
                <c:pt idx="6">
                  <c:v>93</c:v>
                </c:pt>
                <c:pt idx="7">
                  <c:v>89</c:v>
                </c:pt>
                <c:pt idx="8">
                  <c:v>87</c:v>
                </c:pt>
                <c:pt idx="9">
                  <c:v>88</c:v>
                </c:pt>
                <c:pt idx="10">
                  <c:v>89</c:v>
                </c:pt>
                <c:pt idx="1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E-4502-9B8F-6D57B0443F1C}"/>
            </c:ext>
          </c:extLst>
        </c:ser>
        <c:ser>
          <c:idx val="2"/>
          <c:order val="3"/>
          <c:tx>
            <c:strRef>
              <c:f>'Data 3'!$B$60</c:f>
              <c:strCache>
                <c:ptCount val="1"/>
                <c:pt idx="0">
                  <c:v>Desvío a subir contra el sistema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 3'!$C$60:$N$60</c:f>
              <c:numCache>
                <c:formatCode>0</c:formatCode>
                <c:ptCount val="12"/>
                <c:pt idx="0">
                  <c:v>83</c:v>
                </c:pt>
                <c:pt idx="1">
                  <c:v>72</c:v>
                </c:pt>
                <c:pt idx="2">
                  <c:v>69</c:v>
                </c:pt>
                <c:pt idx="3">
                  <c:v>56</c:v>
                </c:pt>
                <c:pt idx="4">
                  <c:v>70</c:v>
                </c:pt>
                <c:pt idx="5">
                  <c:v>70</c:v>
                </c:pt>
                <c:pt idx="6">
                  <c:v>74</c:v>
                </c:pt>
                <c:pt idx="7">
                  <c:v>74</c:v>
                </c:pt>
                <c:pt idx="8">
                  <c:v>74</c:v>
                </c:pt>
                <c:pt idx="9">
                  <c:v>69</c:v>
                </c:pt>
                <c:pt idx="10">
                  <c:v>77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0E-4502-9B8F-6D57B044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551120"/>
        <c:axId val="461551512"/>
      </c:lineChart>
      <c:catAx>
        <c:axId val="46155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51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5515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51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638667853689492E-2"/>
          <c:y val="2.3746778331837779E-2"/>
          <c:w val="0.83193287978393549"/>
          <c:h val="0.134565077213747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9065776749198E-2"/>
          <c:y val="0.31318681318681352"/>
          <c:w val="0.88321377740499851"/>
          <c:h val="0.532967032967032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3'!$C$63</c:f>
              <c:strCache>
                <c:ptCount val="1"/>
                <c:pt idx="0">
                  <c:v>Horas con desvío a bajar cuando el sistema necesita energía a subir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3'!$C$63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9-403F-B38B-6A1B5639A982}"/>
            </c:ext>
          </c:extLst>
        </c:ser>
        <c:ser>
          <c:idx val="1"/>
          <c:order val="1"/>
          <c:tx>
            <c:strRef>
              <c:f>'Data 3'!$D$63</c:f>
              <c:strCache>
                <c:ptCount val="1"/>
                <c:pt idx="0">
                  <c:v>Horas con desvío a subir cuando el sistema necesita energía a bajar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3'!$D$64:$D$75</c:f>
              <c:numCache>
                <c:formatCode>0</c:formatCode>
                <c:ptCount val="12"/>
                <c:pt idx="0">
                  <c:v>58</c:v>
                </c:pt>
                <c:pt idx="1">
                  <c:v>52</c:v>
                </c:pt>
                <c:pt idx="2">
                  <c:v>54</c:v>
                </c:pt>
                <c:pt idx="3">
                  <c:v>52</c:v>
                </c:pt>
                <c:pt idx="4">
                  <c:v>61</c:v>
                </c:pt>
                <c:pt idx="5">
                  <c:v>81</c:v>
                </c:pt>
                <c:pt idx="6">
                  <c:v>75</c:v>
                </c:pt>
                <c:pt idx="7">
                  <c:v>56</c:v>
                </c:pt>
                <c:pt idx="8">
                  <c:v>53</c:v>
                </c:pt>
                <c:pt idx="9">
                  <c:v>61</c:v>
                </c:pt>
                <c:pt idx="10">
                  <c:v>52</c:v>
                </c:pt>
                <c:pt idx="1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9-403F-B38B-6A1B5639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737640"/>
        <c:axId val="456738032"/>
      </c:barChart>
      <c:catAx>
        <c:axId val="45673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38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6738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3764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5043633089932"/>
          <c:y val="4.4444492669805415E-2"/>
          <c:w val="0.74264715404954851"/>
          <c:h val="0.1955557677471438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1210111893902E-2"/>
          <c:y val="9.4054165017082358E-2"/>
          <c:w val="0.88431371736427689"/>
          <c:h val="0.742180237246880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3'!$C$63</c:f>
              <c:strCache>
                <c:ptCount val="1"/>
                <c:pt idx="0">
                  <c:v>Horas con desvío a bajar cuando el sistema necesita energía a subir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3'!$C$64:$C$75</c:f>
              <c:numCache>
                <c:formatCode>0</c:formatCode>
                <c:ptCount val="12"/>
                <c:pt idx="0">
                  <c:v>42</c:v>
                </c:pt>
                <c:pt idx="1">
                  <c:v>48</c:v>
                </c:pt>
                <c:pt idx="2">
                  <c:v>46</c:v>
                </c:pt>
                <c:pt idx="3">
                  <c:v>48</c:v>
                </c:pt>
                <c:pt idx="4">
                  <c:v>39</c:v>
                </c:pt>
                <c:pt idx="5">
                  <c:v>19</c:v>
                </c:pt>
                <c:pt idx="6">
                  <c:v>25</c:v>
                </c:pt>
                <c:pt idx="7">
                  <c:v>44</c:v>
                </c:pt>
                <c:pt idx="8">
                  <c:v>47</c:v>
                </c:pt>
                <c:pt idx="9">
                  <c:v>39</c:v>
                </c:pt>
                <c:pt idx="10">
                  <c:v>48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5-4411-B65F-D3641D98B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738816"/>
        <c:axId val="456739208"/>
      </c:barChart>
      <c:catAx>
        <c:axId val="4567388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</a:ln>
        </c:spPr>
        <c:crossAx val="456739208"/>
        <c:crosses val="autoZero"/>
        <c:auto val="0"/>
        <c:lblAlgn val="ctr"/>
        <c:lblOffset val="100"/>
        <c:tickMarkSkip val="1"/>
        <c:noMultiLvlLbl val="0"/>
      </c:catAx>
      <c:valAx>
        <c:axId val="456739208"/>
        <c:scaling>
          <c:orientation val="maxMin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3881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21740395262247E-2"/>
          <c:y val="9.0702816934033967E-2"/>
          <c:w val="0.88780295329042891"/>
          <c:h val="0.8022298129230791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4F81BD"/>
            </a:solidFill>
          </c:spPr>
          <c:invertIfNegative val="0"/>
          <c:dLbls>
            <c:dLbl>
              <c:idx val="9"/>
              <c:layout>
                <c:manualLayout>
                  <c:x val="-6.0341056685752619E-17"/>
                  <c:y val="-1.81036433582256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8-4215-9E53-3AEA27C5DD7B}"/>
                </c:ext>
              </c:extLst>
            </c:dLbl>
            <c:dLbl>
              <c:idx val="10"/>
              <c:layout>
                <c:manualLayout>
                  <c:x val="0"/>
                  <c:y val="-1.3577732518669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8-4215-9E53-3AEA27C5DD7B}"/>
                </c:ext>
              </c:extLst>
            </c:dLbl>
            <c:dLbl>
              <c:idx val="16"/>
              <c:layout>
                <c:manualLayout>
                  <c:x val="-1.2068211337150524E-16"/>
                  <c:y val="9.051821679112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8-4215-9E53-3AEA27C5DD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5'!$C$10:$C$29</c:f>
              <c:numCache>
                <c:formatCode>0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 formatCode="#,##0">
                  <c:v>2020</c:v>
                </c:pt>
              </c:numCache>
            </c:numRef>
          </c:cat>
          <c:val>
            <c:numRef>
              <c:f>'Data 5'!$D$10:$D$29</c:f>
              <c:numCache>
                <c:formatCode>#,##0</c:formatCode>
                <c:ptCount val="20"/>
                <c:pt idx="0">
                  <c:v>3350.2510000000002</c:v>
                </c:pt>
                <c:pt idx="1">
                  <c:v>5285.915</c:v>
                </c:pt>
                <c:pt idx="2">
                  <c:v>1201.105</c:v>
                </c:pt>
                <c:pt idx="3">
                  <c:v>-3075.1039999999998</c:v>
                </c:pt>
                <c:pt idx="4">
                  <c:v>-1338.568</c:v>
                </c:pt>
                <c:pt idx="5">
                  <c:v>-3275.0810000000001</c:v>
                </c:pt>
                <c:pt idx="6">
                  <c:v>-5753.52</c:v>
                </c:pt>
                <c:pt idx="7">
                  <c:v>-11041.346</c:v>
                </c:pt>
                <c:pt idx="8">
                  <c:v>-8090.5529999999999</c:v>
                </c:pt>
                <c:pt idx="9">
                  <c:v>-8324.2749999999996</c:v>
                </c:pt>
                <c:pt idx="10">
                  <c:v>-6097.53</c:v>
                </c:pt>
                <c:pt idx="11">
                  <c:v>-11187.448</c:v>
                </c:pt>
                <c:pt idx="12">
                  <c:v>-6735.5</c:v>
                </c:pt>
                <c:pt idx="13">
                  <c:v>-3405.8879999999999</c:v>
                </c:pt>
                <c:pt idx="14">
                  <c:v>-146.61699999999999</c:v>
                </c:pt>
                <c:pt idx="15">
                  <c:v>7659.6549999999997</c:v>
                </c:pt>
                <c:pt idx="16">
                  <c:v>9175.3430000000008</c:v>
                </c:pt>
                <c:pt idx="17">
                  <c:v>11090.246999999999</c:v>
                </c:pt>
                <c:pt idx="18">
                  <c:v>6875.2830000000004</c:v>
                </c:pt>
                <c:pt idx="19">
                  <c:v>3299.6950000000002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4-40EE-9B5F-CDBEA6C82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748616"/>
        <c:axId val="456749008"/>
      </c:barChart>
      <c:catAx>
        <c:axId val="456748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9008"/>
        <c:crossesAt val="0"/>
        <c:auto val="0"/>
        <c:lblAlgn val="ctr"/>
        <c:lblOffset val="100"/>
        <c:noMultiLvlLbl val="0"/>
      </c:catAx>
      <c:valAx>
        <c:axId val="456749008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86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21740395262247E-2"/>
          <c:y val="9.0702816934033967E-2"/>
          <c:w val="0.88780295329042891"/>
          <c:h val="0.8022298129230791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92D050"/>
            </a:solidFill>
            <a:ln>
              <a:noFill/>
            </a:ln>
          </c:spPr>
          <c:invertIfNegative val="0"/>
          <c:dLbls>
            <c:dLbl>
              <c:idx val="9"/>
              <c:layout>
                <c:manualLayout>
                  <c:x val="-6.0341056685752619E-17"/>
                  <c:y val="-1.81036433582256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0A-4822-9168-8CB728BCD623}"/>
                </c:ext>
              </c:extLst>
            </c:dLbl>
            <c:dLbl>
              <c:idx val="10"/>
              <c:layout>
                <c:manualLayout>
                  <c:x val="0"/>
                  <c:y val="-1.3577732518669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0A-4822-9168-8CB728BCD623}"/>
                </c:ext>
              </c:extLst>
            </c:dLbl>
            <c:dLbl>
              <c:idx val="16"/>
              <c:layout>
                <c:manualLayout>
                  <c:x val="-1.2068211337150524E-16"/>
                  <c:y val="9.051821679112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0A-4822-9168-8CB728BCD6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5'!$C$34:$C$45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5'!$D$34:$D$45</c:f>
              <c:numCache>
                <c:formatCode>#,##0</c:formatCode>
                <c:ptCount val="12"/>
                <c:pt idx="0">
                  <c:v>964.28200000000004</c:v>
                </c:pt>
                <c:pt idx="1">
                  <c:v>1194.462</c:v>
                </c:pt>
                <c:pt idx="2">
                  <c:v>786.28899999999999</c:v>
                </c:pt>
                <c:pt idx="3">
                  <c:v>796.64499999999998</c:v>
                </c:pt>
                <c:pt idx="4">
                  <c:v>1305.1679999999999</c:v>
                </c:pt>
                <c:pt idx="5">
                  <c:v>797.87999999999988</c:v>
                </c:pt>
                <c:pt idx="6">
                  <c:v>329.01700000000005</c:v>
                </c:pt>
                <c:pt idx="7">
                  <c:v>54.509000000000015</c:v>
                </c:pt>
                <c:pt idx="8">
                  <c:v>-752.04200000000014</c:v>
                </c:pt>
                <c:pt idx="9">
                  <c:v>-74.424999999999955</c:v>
                </c:pt>
                <c:pt idx="10">
                  <c:v>437.89899999999994</c:v>
                </c:pt>
                <c:pt idx="11">
                  <c:v>-591.78899999999999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0A-4822-9168-8CB728BCD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748616"/>
        <c:axId val="456749008"/>
      </c:barChart>
      <c:catAx>
        <c:axId val="45674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9008"/>
        <c:crossesAt val="0"/>
        <c:auto val="0"/>
        <c:lblAlgn val="ctr"/>
        <c:lblOffset val="100"/>
        <c:noMultiLvlLbl val="0"/>
      </c:catAx>
      <c:valAx>
        <c:axId val="456749008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86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56302238949686E-2"/>
          <c:y val="0.28132992327365752"/>
          <c:w val="0.87382206155048225"/>
          <c:h val="0.51117850133598164"/>
        </c:manualLayout>
      </c:layout>
      <c:barChart>
        <c:barDir val="col"/>
        <c:grouping val="clustered"/>
        <c:varyColors val="0"/>
        <c:ser>
          <c:idx val="0"/>
          <c:order val="1"/>
          <c:tx>
            <c:v>Capacidad adquirida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1'!$E$75:$E$86</c:f>
              <c:numCache>
                <c:formatCode>#,##0</c:formatCode>
                <c:ptCount val="12"/>
                <c:pt idx="0">
                  <c:v>1495.44</c:v>
                </c:pt>
                <c:pt idx="1">
                  <c:v>1405.92</c:v>
                </c:pt>
                <c:pt idx="2">
                  <c:v>1084.78</c:v>
                </c:pt>
                <c:pt idx="3">
                  <c:v>1026.72</c:v>
                </c:pt>
                <c:pt idx="4">
                  <c:v>1244.6400000000001</c:v>
                </c:pt>
                <c:pt idx="5">
                  <c:v>1159.2</c:v>
                </c:pt>
                <c:pt idx="6">
                  <c:v>1182.96</c:v>
                </c:pt>
                <c:pt idx="7">
                  <c:v>986.45</c:v>
                </c:pt>
                <c:pt idx="8">
                  <c:v>1238.4000000000001</c:v>
                </c:pt>
                <c:pt idx="9">
                  <c:v>1267.2449999999999</c:v>
                </c:pt>
                <c:pt idx="10">
                  <c:v>1281.5999999999999</c:v>
                </c:pt>
                <c:pt idx="11">
                  <c:v>1324.32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D-4DC3-BB01-DB9E7CAC2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39992"/>
        <c:axId val="45674038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v>Capacidad ofrecida</c:v>
                </c:tx>
                <c:spPr>
                  <a:solidFill>
                    <a:srgbClr val="0070C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1'!$D$75:$D$86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1495.44</c:v>
                      </c:pt>
                      <c:pt idx="1">
                        <c:v>1405.92</c:v>
                      </c:pt>
                      <c:pt idx="2">
                        <c:v>1084.78</c:v>
                      </c:pt>
                      <c:pt idx="3">
                        <c:v>1026.72</c:v>
                      </c:pt>
                      <c:pt idx="4">
                        <c:v>1244.6400000000001</c:v>
                      </c:pt>
                      <c:pt idx="5">
                        <c:v>1159.2</c:v>
                      </c:pt>
                      <c:pt idx="6">
                        <c:v>1182.96</c:v>
                      </c:pt>
                      <c:pt idx="7">
                        <c:v>986.45</c:v>
                      </c:pt>
                      <c:pt idx="8">
                        <c:v>1238.4000000000001</c:v>
                      </c:pt>
                      <c:pt idx="9">
                        <c:v>1267.2449999999999</c:v>
                      </c:pt>
                      <c:pt idx="10">
                        <c:v>1281.5999999999999</c:v>
                      </c:pt>
                      <c:pt idx="11">
                        <c:v>1324.32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7ED-4DC3-BB01-DB9E7CAC2B3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Capacidad nominada</c:v>
                </c:tx>
                <c:spPr>
                  <a:solidFill>
                    <a:srgbClr val="92D05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1'!$F$75:$F$86</c15:sqref>
                        </c15:formulaRef>
                      </c:ext>
                    </c:extLst>
                    <c:numCache>
                      <c:formatCode>#,##0.0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ED-4DC3-BB01-DB9E7CAC2B36}"/>
                  </c:ext>
                </c:extLst>
              </c15:ser>
            </c15:filteredBarSeries>
          </c:ext>
        </c:extLst>
      </c:barChart>
      <c:catAx>
        <c:axId val="45673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40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6740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39992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20626443776547E-2"/>
          <c:y val="0.13158007452777659"/>
          <c:w val="0.87664842367890139"/>
          <c:h val="0.65686297348926048"/>
        </c:manualLayout>
      </c:layout>
      <c:barChart>
        <c:barDir val="col"/>
        <c:grouping val="clustered"/>
        <c:varyColors val="0"/>
        <c:ser>
          <c:idx val="2"/>
          <c:order val="1"/>
          <c:tx>
            <c:v>Capacidad adquirida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1'!$H$75:$H$86</c:f>
              <c:numCache>
                <c:formatCode>#,##0</c:formatCode>
                <c:ptCount val="12"/>
                <c:pt idx="0">
                  <c:v>1182.96</c:v>
                </c:pt>
                <c:pt idx="1">
                  <c:v>1124.04</c:v>
                </c:pt>
                <c:pt idx="2">
                  <c:v>713.28</c:v>
                </c:pt>
                <c:pt idx="3">
                  <c:v>1023.12</c:v>
                </c:pt>
                <c:pt idx="4">
                  <c:v>1146.5039999999999</c:v>
                </c:pt>
                <c:pt idx="5">
                  <c:v>1180.8</c:v>
                </c:pt>
                <c:pt idx="6">
                  <c:v>921.072</c:v>
                </c:pt>
                <c:pt idx="7">
                  <c:v>903.6</c:v>
                </c:pt>
                <c:pt idx="8">
                  <c:v>1058.4000000000001</c:v>
                </c:pt>
                <c:pt idx="9">
                  <c:v>878.62</c:v>
                </c:pt>
                <c:pt idx="10">
                  <c:v>1252.8</c:v>
                </c:pt>
                <c:pt idx="11">
                  <c:v>1316.88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C-4E07-AC1D-342DEA966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41168"/>
        <c:axId val="4567415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Capacidad ofrecida</c:v>
                </c:tx>
                <c:spPr>
                  <a:solidFill>
                    <a:srgbClr val="0070C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1'!$G$75:$G$86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1182.96</c:v>
                      </c:pt>
                      <c:pt idx="1">
                        <c:v>1124.04</c:v>
                      </c:pt>
                      <c:pt idx="2">
                        <c:v>713.28</c:v>
                      </c:pt>
                      <c:pt idx="3">
                        <c:v>1023.12</c:v>
                      </c:pt>
                      <c:pt idx="4">
                        <c:v>1146.5039999999999</c:v>
                      </c:pt>
                      <c:pt idx="5">
                        <c:v>1180.8</c:v>
                      </c:pt>
                      <c:pt idx="6">
                        <c:v>922.56</c:v>
                      </c:pt>
                      <c:pt idx="7">
                        <c:v>903.6</c:v>
                      </c:pt>
                      <c:pt idx="8">
                        <c:v>1058.4000000000001</c:v>
                      </c:pt>
                      <c:pt idx="9">
                        <c:v>878.62</c:v>
                      </c:pt>
                      <c:pt idx="10">
                        <c:v>1252.8</c:v>
                      </c:pt>
                      <c:pt idx="11">
                        <c:v>1316.88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7BC-4E07-AC1D-342DEA966532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Capacidad Nominada</c:v>
                </c:tx>
                <c:spPr>
                  <a:solidFill>
                    <a:srgbClr val="92D05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1'!$I$75:$I$86</c15:sqref>
                        </c15:formulaRef>
                      </c:ext>
                    </c:extLst>
                    <c:numCache>
                      <c:formatCode>#,##0.0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7BC-4E07-AC1D-342DEA966532}"/>
                  </c:ext>
                </c:extLst>
              </c15:ser>
            </c15:filteredBarSeries>
          </c:ext>
        </c:extLst>
      </c:barChart>
      <c:catAx>
        <c:axId val="45674116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456741560"/>
        <c:crossesAt val="0"/>
        <c:auto val="0"/>
        <c:lblAlgn val="ctr"/>
        <c:lblOffset val="100"/>
        <c:tickMarkSkip val="1"/>
        <c:noMultiLvlLbl val="0"/>
      </c:catAx>
      <c:valAx>
        <c:axId val="456741560"/>
        <c:scaling>
          <c:orientation val="maxMin"/>
          <c:max val="15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41168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84711935760509E-2"/>
          <c:y val="0.17216915508512257"/>
          <c:w val="0.86476337196980813"/>
          <c:h val="0.720763593075455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1'!$D$91</c:f>
              <c:strCache>
                <c:ptCount val="1"/>
                <c:pt idx="0">
                  <c:v>Francia → España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1'!$D$92:$D$103</c:f>
              <c:numCache>
                <c:formatCode>#,##0.0</c:formatCode>
                <c:ptCount val="12"/>
                <c:pt idx="0">
                  <c:v>2.6</c:v>
                </c:pt>
                <c:pt idx="1">
                  <c:v>1.2585210299999006</c:v>
                </c:pt>
                <c:pt idx="2">
                  <c:v>3.9388193500000108</c:v>
                </c:pt>
                <c:pt idx="3">
                  <c:v>3.1347328300000092</c:v>
                </c:pt>
                <c:pt idx="4">
                  <c:v>4.6376531999999973</c:v>
                </c:pt>
                <c:pt idx="5">
                  <c:v>3.1246881900000183</c:v>
                </c:pt>
                <c:pt idx="6">
                  <c:v>1.1725117899999999</c:v>
                </c:pt>
                <c:pt idx="7">
                  <c:v>1.1083609900000002</c:v>
                </c:pt>
                <c:pt idx="8">
                  <c:v>0.19428236999999998</c:v>
                </c:pt>
                <c:pt idx="9">
                  <c:v>1.4541674500000006</c:v>
                </c:pt>
                <c:pt idx="10">
                  <c:v>2.2365659000000013</c:v>
                </c:pt>
                <c:pt idx="11">
                  <c:v>1.6066881099999897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2-44BB-B0A1-274ECED8EA63}"/>
            </c:ext>
          </c:extLst>
        </c:ser>
        <c:ser>
          <c:idx val="0"/>
          <c:order val="1"/>
          <c:tx>
            <c:strRef>
              <c:f>'Data 1'!$E$91</c:f>
              <c:strCache>
                <c:ptCount val="1"/>
                <c:pt idx="0">
                  <c:v>España → Francia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1'!$E$92:$E$103</c:f>
              <c:numCache>
                <c:formatCode>#,##0.0</c:formatCode>
                <c:ptCount val="12"/>
                <c:pt idx="0">
                  <c:v>0.5571497299999989</c:v>
                </c:pt>
                <c:pt idx="1">
                  <c:v>2.720290000000008E-3</c:v>
                </c:pt>
                <c:pt idx="2">
                  <c:v>0.83968930000000008</c:v>
                </c:pt>
                <c:pt idx="3">
                  <c:v>0.12497743000000003</c:v>
                </c:pt>
                <c:pt idx="4">
                  <c:v>5.018442E-2</c:v>
                </c:pt>
                <c:pt idx="5">
                  <c:v>8.5377849999998992E-2</c:v>
                </c:pt>
                <c:pt idx="6">
                  <c:v>0.63538222999999971</c:v>
                </c:pt>
                <c:pt idx="7">
                  <c:v>1.4914449999999999</c:v>
                </c:pt>
                <c:pt idx="8">
                  <c:v>3.8631489700000006</c:v>
                </c:pt>
                <c:pt idx="9">
                  <c:v>2.3355187299999995</c:v>
                </c:pt>
                <c:pt idx="10">
                  <c:v>0.58162902000000005</c:v>
                </c:pt>
                <c:pt idx="11">
                  <c:v>4.9115297099999973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2-44BB-B0A1-274ECED8E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744696"/>
        <c:axId val="456745088"/>
      </c:barChart>
      <c:lineChart>
        <c:grouping val="standard"/>
        <c:varyColors val="0"/>
        <c:ser>
          <c:idx val="1"/>
          <c:order val="2"/>
          <c:tx>
            <c:strRef>
              <c:f>'Data 1'!$F$91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759993803011234E-2"/>
                  <c:y val="5.261891871268736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D2-44BB-B0A1-274ECED8EA63}"/>
                </c:ext>
              </c:extLst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3D2-44BB-B0A1-274ECED8EA63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3D2-44BB-B0A1-274ECED8EA63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26-465E-9B77-77AED468B039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3D2-44BB-B0A1-274ECED8EA63}"/>
                </c:ext>
              </c:extLst>
            </c:dLbl>
            <c:dLbl>
              <c:idx val="6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3D2-44BB-B0A1-274ECED8EA63}"/>
                </c:ext>
              </c:extLst>
            </c:dLbl>
            <c:dLbl>
              <c:idx val="7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3D2-44BB-B0A1-274ECED8EA63}"/>
                </c:ext>
              </c:extLst>
            </c:dLbl>
            <c:dLbl>
              <c:idx val="8"/>
              <c:layout>
                <c:manualLayout>
                  <c:x val="-2.9378108302399199E-2"/>
                  <c:y val="-2.533369683168431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CE-44E5-ADE6-F3831A2F41FD}"/>
                </c:ext>
              </c:extLst>
            </c:dLbl>
            <c:dLbl>
              <c:idx val="9"/>
              <c:layout>
                <c:manualLayout>
                  <c:x val="-2.9378108302399331E-2"/>
                  <c:y val="3.802905492210622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D2-44BB-B0A1-274ECED8EA63}"/>
                </c:ext>
              </c:extLst>
            </c:dLbl>
            <c:dLbl>
              <c:idx val="10"/>
              <c:layout>
                <c:manualLayout>
                  <c:x val="-2.7598432203449208E-2"/>
                  <c:y val="-6.15409835481359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D2-44BB-B0A1-274ECED8EA63}"/>
                </c:ext>
              </c:extLst>
            </c:dLbl>
            <c:dLbl>
              <c:idx val="11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3D2-44BB-B0A1-274ECED8EA6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1'!$F$92:$F$103</c:f>
              <c:numCache>
                <c:formatCode>0%</c:formatCode>
                <c:ptCount val="12"/>
                <c:pt idx="0">
                  <c:v>0.38</c:v>
                </c:pt>
                <c:pt idx="1">
                  <c:v>0.13649425287399999</c:v>
                </c:pt>
                <c:pt idx="2">
                  <c:v>0.19915848527300001</c:v>
                </c:pt>
                <c:pt idx="3">
                  <c:v>0.47083333333299998</c:v>
                </c:pt>
                <c:pt idx="4">
                  <c:v>0.34408602150500001</c:v>
                </c:pt>
                <c:pt idx="5">
                  <c:v>0.36249999999999999</c:v>
                </c:pt>
                <c:pt idx="6">
                  <c:v>0.49459999999999998</c:v>
                </c:pt>
                <c:pt idx="7">
                  <c:v>0.55510752688200005</c:v>
                </c:pt>
                <c:pt idx="8">
                  <c:v>0.47361111111100002</c:v>
                </c:pt>
                <c:pt idx="9">
                  <c:v>0.47645161290300003</c:v>
                </c:pt>
                <c:pt idx="10">
                  <c:v>0.48333333333299999</c:v>
                </c:pt>
                <c:pt idx="11">
                  <c:v>0.350806451613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D2-44BB-B0A1-274ECED8E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745480"/>
        <c:axId val="456745872"/>
      </c:lineChart>
      <c:catAx>
        <c:axId val="45674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50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6745088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4696"/>
        <c:crosses val="autoZero"/>
        <c:crossBetween val="between"/>
      </c:valAx>
      <c:catAx>
        <c:axId val="456745480"/>
        <c:scaling>
          <c:orientation val="minMax"/>
        </c:scaling>
        <c:delete val="1"/>
        <c:axPos val="b"/>
        <c:majorTickMark val="out"/>
        <c:minorTickMark val="none"/>
        <c:tickLblPos val="nextTo"/>
        <c:crossAx val="456745872"/>
        <c:crosses val="autoZero"/>
        <c:auto val="0"/>
        <c:lblAlgn val="ctr"/>
        <c:lblOffset val="100"/>
        <c:noMultiLvlLbl val="0"/>
      </c:catAx>
      <c:valAx>
        <c:axId val="456745872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56745480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07897430870936"/>
          <c:y val="3.2786885245901641E-2"/>
          <c:w val="0.7541503305344095"/>
          <c:h val="7.9235331239332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43478260869557E-2"/>
          <c:y val="0.18183641330548053"/>
          <c:w val="0.52902335007293155"/>
          <c:h val="0.6896827896512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1'!$D$91</c:f>
              <c:strCache>
                <c:ptCount val="1"/>
                <c:pt idx="0">
                  <c:v>Francia → España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'Data 1'!$C$104</c:f>
              <c:numCache>
                <c:formatCode>0</c:formatCode>
                <c:ptCount val="1"/>
                <c:pt idx="0">
                  <c:v>2020</c:v>
                </c:pt>
              </c:numCache>
            </c:numRef>
          </c:cat>
          <c:val>
            <c:numRef>
              <c:f>'Data 1'!$D$104</c:f>
              <c:numCache>
                <c:formatCode>#,##0.0</c:formatCode>
                <c:ptCount val="1"/>
                <c:pt idx="0">
                  <c:v>26.466991209999932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D-47BE-908F-08A163FF2D1D}"/>
            </c:ext>
          </c:extLst>
        </c:ser>
        <c:ser>
          <c:idx val="1"/>
          <c:order val="1"/>
          <c:tx>
            <c:strRef>
              <c:f>'Data 1'!$E$91</c:f>
              <c:strCache>
                <c:ptCount val="1"/>
                <c:pt idx="0">
                  <c:v>España → Francia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'Data 1'!$C$104</c:f>
              <c:numCache>
                <c:formatCode>0</c:formatCode>
                <c:ptCount val="1"/>
                <c:pt idx="0">
                  <c:v>2020</c:v>
                </c:pt>
              </c:numCache>
            </c:numRef>
          </c:cat>
          <c:val>
            <c:numRef>
              <c:f>'Data 1'!$E$104</c:f>
              <c:numCache>
                <c:formatCode>#,##0.0</c:formatCode>
                <c:ptCount val="1"/>
                <c:pt idx="0">
                  <c:v>15.478752679999996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D-47BE-908F-08A163FF2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746656"/>
        <c:axId val="456747048"/>
      </c:barChart>
      <c:lineChart>
        <c:grouping val="standard"/>
        <c:varyColors val="0"/>
        <c:ser>
          <c:idx val="2"/>
          <c:order val="2"/>
          <c:tx>
            <c:strRef>
              <c:f>'Data 1'!$F$91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BBB59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0.27869678926929059"/>
                  <c:y val="-8.003984029683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92121610271675"/>
                      <c:h val="0.16644919385076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BBD-47BE-908F-08A163FF2D1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1'!$C$104</c:f>
              <c:numCache>
                <c:formatCode>0</c:formatCode>
                <c:ptCount val="1"/>
                <c:pt idx="0">
                  <c:v>2020</c:v>
                </c:pt>
              </c:numCache>
            </c:numRef>
          </c:cat>
          <c:val>
            <c:numRef>
              <c:f>'Data 1'!$F$104</c:f>
              <c:numCache>
                <c:formatCode>0%</c:formatCode>
                <c:ptCount val="1"/>
                <c:pt idx="0">
                  <c:v>0.39306169319699996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BD-47BE-908F-08A163FF2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747832"/>
        <c:axId val="456747440"/>
      </c:lineChart>
      <c:catAx>
        <c:axId val="45674665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7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6747048"/>
        <c:scaling>
          <c:orientation val="minMax"/>
          <c:max val="49"/>
        </c:scaling>
        <c:delete val="0"/>
        <c:axPos val="r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6656"/>
        <c:crosses val="autoZero"/>
        <c:crossBetween val="between"/>
        <c:majorUnit val="7"/>
      </c:valAx>
      <c:valAx>
        <c:axId val="456747440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456747832"/>
        <c:crosses val="autoZero"/>
        <c:crossBetween val="between"/>
      </c:valAx>
      <c:catAx>
        <c:axId val="45674783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5674744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7A-4C1B-A8EF-B2072236D660}"/>
              </c:ext>
            </c:extLst>
          </c:dPt>
          <c:dPt>
            <c:idx val="1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7A-4C1B-A8EF-B2072236D660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7A-4C1B-A8EF-B2072236D660}"/>
              </c:ext>
            </c:extLst>
          </c:dPt>
          <c:dPt>
            <c:idx val="3"/>
            <c:bubble3D val="0"/>
            <c:explosion val="0"/>
            <c:spPr>
              <a:solidFill>
                <a:srgbClr val="CC00C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77A-4C1B-A8EF-B2072236D660}"/>
              </c:ext>
            </c:extLst>
          </c:dPt>
          <c:dLbls>
            <c:dLbl>
              <c:idx val="0"/>
              <c:layout>
                <c:manualLayout>
                  <c:x val="-0.13234872667943534"/>
                  <c:y val="-0.3328657761385626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A-4C1B-A8EF-B2072236D660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7A-4C1B-A8EF-B2072236D660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7A-4C1B-A8EF-B2072236D660}"/>
                </c:ext>
              </c:extLst>
            </c:dLbl>
            <c:dLbl>
              <c:idx val="3"/>
              <c:layout>
                <c:manualLayout>
                  <c:x val="0.18749957710587623"/>
                  <c:y val="8.228142780953226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7A-4C1B-A8EF-B2072236D66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1'!$C$9:$C$12</c:f>
              <c:strCache>
                <c:ptCount val="4"/>
                <c:pt idx="0">
                  <c:v>Mercados diario e intradiario </c:v>
                </c:pt>
                <c:pt idx="1">
                  <c:v>Servicios de ajuste</c:v>
                </c:pt>
                <c:pt idx="2">
                  <c:v>Pagos por capacidad</c:v>
                </c:pt>
                <c:pt idx="3">
                  <c:v>Servicio de interrumpibilidad</c:v>
                </c:pt>
              </c:strCache>
            </c:strRef>
          </c:cat>
          <c:val>
            <c:numRef>
              <c:f>'Data 1'!$Q$9:$Q$12</c:f>
              <c:numCache>
                <c:formatCode>#,##0.00</c:formatCode>
                <c:ptCount val="4"/>
                <c:pt idx="0">
                  <c:v>35.18</c:v>
                </c:pt>
                <c:pt idx="1">
                  <c:v>2.54</c:v>
                </c:pt>
                <c:pt idx="2">
                  <c:v>2.63</c:v>
                </c:pt>
                <c:pt idx="3">
                  <c:v>1.6686305416008445E-2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7A-4C1B-A8EF-B2072236D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21740395262247E-2"/>
          <c:y val="7.7125084415364573E-2"/>
          <c:w val="0.88780295329042891"/>
          <c:h val="0.81580754544174849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FF9900"/>
            </a:solidFill>
          </c:spPr>
          <c:invertIfNegative val="0"/>
          <c:dLbls>
            <c:dLbl>
              <c:idx val="1"/>
              <c:layout>
                <c:manualLayout>
                  <c:x val="-3.0327744495531497E-17"/>
                  <c:y val="2.2629554197782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A-4EA1-B20A-4A1AA40063D1}"/>
                </c:ext>
              </c:extLst>
            </c:dLbl>
            <c:dLbl>
              <c:idx val="9"/>
              <c:layout>
                <c:manualLayout>
                  <c:x val="-6.0341056685752619E-17"/>
                  <c:y val="-1.81036433582256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A-4EA1-B20A-4A1AA40063D1}"/>
                </c:ext>
              </c:extLst>
            </c:dLbl>
            <c:dLbl>
              <c:idx val="10"/>
              <c:layout>
                <c:manualLayout>
                  <c:x val="0"/>
                  <c:y val="2.33397163610201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A-4EA1-B20A-4A1AA40063D1}"/>
                </c:ext>
              </c:extLst>
            </c:dLbl>
            <c:dLbl>
              <c:idx val="11"/>
              <c:layout>
                <c:manualLayout>
                  <c:x val="0"/>
                  <c:y val="1.84586986617444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E7-423E-8D51-5B053FE9DEBA}"/>
                </c:ext>
              </c:extLst>
            </c:dLbl>
            <c:dLbl>
              <c:idx val="16"/>
              <c:layout>
                <c:manualLayout>
                  <c:x val="-1.2068211337150524E-16"/>
                  <c:y val="9.051821679112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A-4EA1-B20A-4A1AA40063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5'!$C$50:$C$61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5'!$D$50:$D$61</c:f>
              <c:numCache>
                <c:formatCode>#,##0</c:formatCode>
                <c:ptCount val="12"/>
                <c:pt idx="0">
                  <c:v>498.108</c:v>
                </c:pt>
                <c:pt idx="1">
                  <c:v>-148.255</c:v>
                </c:pt>
                <c:pt idx="2">
                  <c:v>-226.14000000000004</c:v>
                </c:pt>
                <c:pt idx="3">
                  <c:v>-513.28800000000001</c:v>
                </c:pt>
                <c:pt idx="4">
                  <c:v>-599.78800000000001</c:v>
                </c:pt>
                <c:pt idx="5">
                  <c:v>-504.41899999999998</c:v>
                </c:pt>
                <c:pt idx="6">
                  <c:v>-747.06600000000003</c:v>
                </c:pt>
                <c:pt idx="7">
                  <c:v>-193.03699999999998</c:v>
                </c:pt>
                <c:pt idx="8">
                  <c:v>161.23099999999999</c:v>
                </c:pt>
                <c:pt idx="9">
                  <c:v>214.69600000000003</c:v>
                </c:pt>
                <c:pt idx="10">
                  <c:v>697.005</c:v>
                </c:pt>
                <c:pt idx="11">
                  <c:v>-94.036999999999978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8A-4EA1-B20A-4A1AA4006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748616"/>
        <c:axId val="456749008"/>
      </c:barChart>
      <c:catAx>
        <c:axId val="45674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9008"/>
        <c:crossesAt val="0"/>
        <c:auto val="0"/>
        <c:lblAlgn val="ctr"/>
        <c:lblOffset val="100"/>
        <c:noMultiLvlLbl val="0"/>
      </c:catAx>
      <c:valAx>
        <c:axId val="456749008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7486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56302238949686E-2"/>
          <c:y val="0.28132992327365752"/>
          <c:w val="0.87382206155048225"/>
          <c:h val="0.51117850133598164"/>
        </c:manualLayout>
      </c:layout>
      <c:barChart>
        <c:barDir val="col"/>
        <c:grouping val="clustered"/>
        <c:varyColors val="0"/>
        <c:ser>
          <c:idx val="0"/>
          <c:order val="1"/>
          <c:tx>
            <c:v>Capacidad adquirida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1'!$E$110:$E$121</c:f>
              <c:numCache>
                <c:formatCode>#,##0</c:formatCode>
                <c:ptCount val="12"/>
                <c:pt idx="0">
                  <c:v>839.23199999999997</c:v>
                </c:pt>
                <c:pt idx="1">
                  <c:v>794.13599999999997</c:v>
                </c:pt>
                <c:pt idx="2">
                  <c:v>719.22400000000005</c:v>
                </c:pt>
                <c:pt idx="3">
                  <c:v>725.04</c:v>
                </c:pt>
                <c:pt idx="4">
                  <c:v>482.11200000000002</c:v>
                </c:pt>
                <c:pt idx="5">
                  <c:v>736.56</c:v>
                </c:pt>
                <c:pt idx="6">
                  <c:v>913.63199999999995</c:v>
                </c:pt>
                <c:pt idx="7">
                  <c:v>653.23199999999997</c:v>
                </c:pt>
                <c:pt idx="8">
                  <c:v>787.68</c:v>
                </c:pt>
                <c:pt idx="9">
                  <c:v>1114.52</c:v>
                </c:pt>
                <c:pt idx="10">
                  <c:v>789.12</c:v>
                </c:pt>
                <c:pt idx="11">
                  <c:v>1238.0160000000001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8-4F5F-855E-DF92A36A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39992"/>
        <c:axId val="45674038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v>Capacidad ofrecida</c:v>
                </c:tx>
                <c:spPr>
                  <a:solidFill>
                    <a:srgbClr val="0070C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1'!$D$110:$D$121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840.72</c:v>
                      </c:pt>
                      <c:pt idx="1">
                        <c:v>796.92</c:v>
                      </c:pt>
                      <c:pt idx="2">
                        <c:v>720.71</c:v>
                      </c:pt>
                      <c:pt idx="3">
                        <c:v>727.2</c:v>
                      </c:pt>
                      <c:pt idx="4">
                        <c:v>483.6</c:v>
                      </c:pt>
                      <c:pt idx="5">
                        <c:v>738.72</c:v>
                      </c:pt>
                      <c:pt idx="6">
                        <c:v>919.58399999999995</c:v>
                      </c:pt>
                      <c:pt idx="7">
                        <c:v>657.69600000000003</c:v>
                      </c:pt>
                      <c:pt idx="8">
                        <c:v>792</c:v>
                      </c:pt>
                      <c:pt idx="9">
                        <c:v>1118.99</c:v>
                      </c:pt>
                      <c:pt idx="10">
                        <c:v>793.44</c:v>
                      </c:pt>
                      <c:pt idx="11">
                        <c:v>1242.48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228-4F5F-855E-DF92A36AB30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Capacidad nominada</c:v>
                </c:tx>
                <c:spPr>
                  <a:solidFill>
                    <a:srgbClr val="92D05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1'!$F$110:$F$121</c15:sqref>
                        </c15:formulaRef>
                      </c:ext>
                    </c:extLst>
                    <c:numCache>
                      <c:formatCode>#,##0.0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228-4F5F-855E-DF92A36AB30A}"/>
                  </c:ext>
                </c:extLst>
              </c15:ser>
            </c15:filteredBarSeries>
          </c:ext>
        </c:extLst>
      </c:barChart>
      <c:catAx>
        <c:axId val="45673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40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6740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39992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20626443776547E-2"/>
          <c:y val="0.13158007452777659"/>
          <c:w val="0.87664842367890139"/>
          <c:h val="0.65686297348926048"/>
        </c:manualLayout>
      </c:layout>
      <c:barChart>
        <c:barDir val="col"/>
        <c:grouping val="clustered"/>
        <c:varyColors val="0"/>
        <c:ser>
          <c:idx val="2"/>
          <c:order val="1"/>
          <c:tx>
            <c:v>Capacidad adquirida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1'!$H$110:$H$121</c:f>
              <c:numCache>
                <c:formatCode>#,##0</c:formatCode>
                <c:ptCount val="12"/>
                <c:pt idx="0">
                  <c:v>489.55200000000002</c:v>
                </c:pt>
                <c:pt idx="1">
                  <c:v>460.75200000000001</c:v>
                </c:pt>
                <c:pt idx="2">
                  <c:v>570.62400000000002</c:v>
                </c:pt>
                <c:pt idx="3">
                  <c:v>465.12</c:v>
                </c:pt>
                <c:pt idx="4">
                  <c:v>612.31200000000001</c:v>
                </c:pt>
                <c:pt idx="5">
                  <c:v>874.8</c:v>
                </c:pt>
                <c:pt idx="6">
                  <c:v>823.60799999999995</c:v>
                </c:pt>
                <c:pt idx="7">
                  <c:v>914.37599999999998</c:v>
                </c:pt>
                <c:pt idx="8">
                  <c:v>932.4</c:v>
                </c:pt>
                <c:pt idx="9">
                  <c:v>813.54</c:v>
                </c:pt>
                <c:pt idx="10">
                  <c:v>815.76</c:v>
                </c:pt>
                <c:pt idx="11">
                  <c:v>809.47199999999998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6-4C61-8B43-92A849ED5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741168"/>
        <c:axId val="4567415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Capacidad ofrecida</c:v>
                </c:tx>
                <c:spPr>
                  <a:solidFill>
                    <a:srgbClr val="0070C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1'!$G$110:$G$121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491.04</c:v>
                      </c:pt>
                      <c:pt idx="1">
                        <c:v>462.14400000000001</c:v>
                      </c:pt>
                      <c:pt idx="2">
                        <c:v>572.11</c:v>
                      </c:pt>
                      <c:pt idx="3">
                        <c:v>466.56</c:v>
                      </c:pt>
                      <c:pt idx="4">
                        <c:v>613.79999999999995</c:v>
                      </c:pt>
                      <c:pt idx="5">
                        <c:v>878.4</c:v>
                      </c:pt>
                      <c:pt idx="6">
                        <c:v>825.84</c:v>
                      </c:pt>
                      <c:pt idx="7">
                        <c:v>918.84</c:v>
                      </c:pt>
                      <c:pt idx="8">
                        <c:v>936</c:v>
                      </c:pt>
                      <c:pt idx="9">
                        <c:v>817.26499999999999</c:v>
                      </c:pt>
                      <c:pt idx="10">
                        <c:v>818.64</c:v>
                      </c:pt>
                      <c:pt idx="11">
                        <c:v>810.96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E6-4C61-8B43-92A849ED537F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Capacidad Nominada</c:v>
                </c:tx>
                <c:spPr>
                  <a:solidFill>
                    <a:srgbClr val="92D050"/>
                  </a:solidFill>
                  <a:ln w="25400"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1'!$B$74:$B$85</c15:sqref>
                        </c15:formulaRef>
                      </c:ext>
                    </c:extLst>
                    <c:strCache>
                      <c:ptCount val="12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1'!$I$110:$I$121</c15:sqref>
                        </c15:formulaRef>
                      </c:ext>
                    </c:extLst>
                    <c:numCache>
                      <c:formatCode>#,##0.0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4E6-4C61-8B43-92A849ED537F}"/>
                  </c:ext>
                </c:extLst>
              </c15:ser>
            </c15:filteredBarSeries>
          </c:ext>
        </c:extLst>
      </c:barChart>
      <c:catAx>
        <c:axId val="45674116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456741560"/>
        <c:crossesAt val="0"/>
        <c:auto val="0"/>
        <c:lblAlgn val="ctr"/>
        <c:lblOffset val="100"/>
        <c:tickMarkSkip val="1"/>
        <c:noMultiLvlLbl val="0"/>
      </c:catAx>
      <c:valAx>
        <c:axId val="456741560"/>
        <c:scaling>
          <c:orientation val="maxMin"/>
          <c:max val="9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6741168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8392969866111E-2"/>
          <c:y val="0.16429942380164664"/>
          <c:w val="0.87529202714258747"/>
          <c:h val="0.69921602072626299"/>
        </c:manualLayout>
      </c:layout>
      <c:barChart>
        <c:barDir val="col"/>
        <c:grouping val="clustered"/>
        <c:varyColors val="0"/>
        <c:ser>
          <c:idx val="4"/>
          <c:order val="0"/>
          <c:tx>
            <c:v>Spread Absoluto España - Portugal</c:v>
          </c:tx>
          <c:spPr>
            <a:solidFill>
              <a:srgbClr val="FF9900"/>
            </a:solidFill>
            <a:ln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1'!$E$144:$E$155</c:f>
              <c:numCache>
                <c:formatCode>#,##0.0</c:formatCode>
                <c:ptCount val="12"/>
                <c:pt idx="0">
                  <c:v>0.18034946236559099</c:v>
                </c:pt>
                <c:pt idx="1">
                  <c:v>0.17670977011494299</c:v>
                </c:pt>
                <c:pt idx="2">
                  <c:v>0.115531628532974</c:v>
                </c:pt>
                <c:pt idx="3">
                  <c:v>0.116763888888889</c:v>
                </c:pt>
                <c:pt idx="4">
                  <c:v>0.12158602150537599</c:v>
                </c:pt>
                <c:pt idx="5">
                  <c:v>2.4375000000000001E-2</c:v>
                </c:pt>
                <c:pt idx="6">
                  <c:v>4.6236559139784901E-3</c:v>
                </c:pt>
                <c:pt idx="7">
                  <c:v>0.17049731182795699</c:v>
                </c:pt>
                <c:pt idx="8">
                  <c:v>3.4291666666666699E-2</c:v>
                </c:pt>
                <c:pt idx="9">
                  <c:v>0.144255033557047</c:v>
                </c:pt>
                <c:pt idx="10">
                  <c:v>0.27826388888888898</c:v>
                </c:pt>
                <c:pt idx="11">
                  <c:v>8.0040322580645099E-2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9-4AB5-A95F-D2E7E12A05E2}"/>
            </c:ext>
          </c:extLst>
        </c:ser>
        <c:ser>
          <c:idx val="0"/>
          <c:order val="1"/>
          <c:tx>
            <c:v>Spread Absoluto España - Francia</c:v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1'!$D$144:$D$155</c:f>
              <c:numCache>
                <c:formatCode>#,##0.0</c:formatCode>
                <c:ptCount val="12"/>
                <c:pt idx="0">
                  <c:v>4.6727284946000003</c:v>
                </c:pt>
                <c:pt idx="1">
                  <c:v>9.9821120689655238</c:v>
                </c:pt>
                <c:pt idx="2">
                  <c:v>7.9801480484522171</c:v>
                </c:pt>
                <c:pt idx="3">
                  <c:v>4.4956111111111126</c:v>
                </c:pt>
                <c:pt idx="4">
                  <c:v>6.4675134408602153</c:v>
                </c:pt>
                <c:pt idx="5">
                  <c:v>5.5943611110999996</c:v>
                </c:pt>
                <c:pt idx="6">
                  <c:v>3.6111827956989275</c:v>
                </c:pt>
                <c:pt idx="7">
                  <c:v>3.0309677419000001</c:v>
                </c:pt>
                <c:pt idx="8">
                  <c:v>5.7029583332999998</c:v>
                </c:pt>
                <c:pt idx="9">
                  <c:v>4.8158791946308739</c:v>
                </c:pt>
                <c:pt idx="10">
                  <c:v>4.2068749999999984</c:v>
                </c:pt>
                <c:pt idx="11">
                  <c:v>9.8158602150537675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9-4AB5-A95F-D2E7E12A0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752536"/>
        <c:axId val="456752928"/>
      </c:barChart>
      <c:catAx>
        <c:axId val="45675253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56752928"/>
        <c:crossesAt val="0"/>
        <c:auto val="1"/>
        <c:lblAlgn val="ctr"/>
        <c:lblOffset val="200"/>
        <c:noMultiLvlLbl val="0"/>
      </c:catAx>
      <c:valAx>
        <c:axId val="456752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5675253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69355011864702"/>
          <c:y val="3.5573927514559449E-2"/>
          <c:w val="0.83104609943820362"/>
          <c:h val="9.9137931034482762E-2"/>
        </c:manualLayout>
      </c:layout>
      <c:overlay val="0"/>
      <c:spPr>
        <a:noFill/>
      </c:spPr>
      <c:txPr>
        <a:bodyPr/>
        <a:lstStyle/>
        <a:p>
          <a:pPr>
            <a:defRPr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716245362125117E-2"/>
          <c:y val="0.1734548275805147"/>
          <c:w val="0.92436298403361405"/>
          <c:h val="0.6900605820498853"/>
        </c:manualLayout>
      </c:layout>
      <c:barChart>
        <c:barDir val="col"/>
        <c:grouping val="clustered"/>
        <c:varyColors val="0"/>
        <c:ser>
          <c:idx val="4"/>
          <c:order val="0"/>
          <c:tx>
            <c:v>Spread España - Portugal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50C-41A4-B710-87D7044F0397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2"/>
            </c:numLit>
          </c:cat>
          <c:val>
            <c:numRef>
              <c:f>'Data 1'!$E$156</c:f>
              <c:numCache>
                <c:formatCode>#,##0.0</c:formatCode>
                <c:ptCount val="1"/>
                <c:pt idx="0">
                  <c:v>0.12060730423691306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C-41A4-B710-87D7044F0397}"/>
            </c:ext>
          </c:extLst>
        </c:ser>
        <c:ser>
          <c:idx val="0"/>
          <c:order val="1"/>
          <c:tx>
            <c:v>Spread España - Francia</c:v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2887304181316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0C-41A4-B710-87D7044F039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1'!$D$156</c:f>
              <c:numCache>
                <c:formatCode>#,##0.0</c:formatCode>
                <c:ptCount val="1"/>
                <c:pt idx="0">
                  <c:v>5.8646831296393858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0C-41A4-B710-87D7044F03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3"/>
        <c:axId val="458072960"/>
        <c:axId val="458073352"/>
      </c:barChart>
      <c:catAx>
        <c:axId val="45807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2020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58073352"/>
        <c:crossesAt val="0"/>
        <c:auto val="1"/>
        <c:lblAlgn val="ctr"/>
        <c:lblOffset val="200"/>
        <c:noMultiLvlLbl val="0"/>
      </c:catAx>
      <c:valAx>
        <c:axId val="458073352"/>
        <c:scaling>
          <c:orientation val="minMax"/>
          <c:max val="12"/>
        </c:scaling>
        <c:delete val="1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458072960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1'!$C$9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'Data 1'!$D$9:$O$9</c:f>
              <c:numCache>
                <c:formatCode>#,##0.00</c:formatCode>
                <c:ptCount val="12"/>
                <c:pt idx="0">
                  <c:v>42.04</c:v>
                </c:pt>
                <c:pt idx="1">
                  <c:v>36.51</c:v>
                </c:pt>
                <c:pt idx="2">
                  <c:v>28.27</c:v>
                </c:pt>
                <c:pt idx="3">
                  <c:v>17.79</c:v>
                </c:pt>
                <c:pt idx="4">
                  <c:v>21.689999999999998</c:v>
                </c:pt>
                <c:pt idx="5">
                  <c:v>30.99</c:v>
                </c:pt>
                <c:pt idx="6">
                  <c:v>35.190000000000005</c:v>
                </c:pt>
                <c:pt idx="7">
                  <c:v>36.74</c:v>
                </c:pt>
                <c:pt idx="8">
                  <c:v>42.73</c:v>
                </c:pt>
                <c:pt idx="9">
                  <c:v>37.450000000000003</c:v>
                </c:pt>
                <c:pt idx="10">
                  <c:v>42.86</c:v>
                </c:pt>
                <c:pt idx="1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4-4532-A96E-94A15555E33C}"/>
            </c:ext>
          </c:extLst>
        </c:ser>
        <c:ser>
          <c:idx val="1"/>
          <c:order val="1"/>
          <c:tx>
            <c:strRef>
              <c:f>'Data 1'!$C$10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1'!$D$10:$O$10</c:f>
              <c:numCache>
                <c:formatCode>#,##0.00</c:formatCode>
                <c:ptCount val="12"/>
                <c:pt idx="0">
                  <c:v>1.7799999999999998</c:v>
                </c:pt>
                <c:pt idx="1">
                  <c:v>1.8800000000000001</c:v>
                </c:pt>
                <c:pt idx="2">
                  <c:v>2.5500000000000003</c:v>
                </c:pt>
                <c:pt idx="3">
                  <c:v>5.0500000000000007</c:v>
                </c:pt>
                <c:pt idx="4">
                  <c:v>3.37</c:v>
                </c:pt>
                <c:pt idx="5">
                  <c:v>2.2399999999999998</c:v>
                </c:pt>
                <c:pt idx="6">
                  <c:v>1.5799999999999998</c:v>
                </c:pt>
                <c:pt idx="7">
                  <c:v>2.1799999999999997</c:v>
                </c:pt>
                <c:pt idx="8">
                  <c:v>2.3200000000000003</c:v>
                </c:pt>
                <c:pt idx="9">
                  <c:v>2.94</c:v>
                </c:pt>
                <c:pt idx="10">
                  <c:v>2.89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14-4532-A96E-94A15555E33C}"/>
            </c:ext>
          </c:extLst>
        </c:ser>
        <c:ser>
          <c:idx val="2"/>
          <c:order val="2"/>
          <c:tx>
            <c:strRef>
              <c:f>'Data 1'!$C$11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1'!$D$11:$O$11</c:f>
              <c:numCache>
                <c:formatCode>#,##0.00</c:formatCode>
                <c:ptCount val="12"/>
                <c:pt idx="0">
                  <c:v>3.11</c:v>
                </c:pt>
                <c:pt idx="1">
                  <c:v>2.98</c:v>
                </c:pt>
                <c:pt idx="2">
                  <c:v>2.39</c:v>
                </c:pt>
                <c:pt idx="3">
                  <c:v>2.42</c:v>
                </c:pt>
                <c:pt idx="4">
                  <c:v>2.2400000000000002</c:v>
                </c:pt>
                <c:pt idx="5">
                  <c:v>2.76</c:v>
                </c:pt>
                <c:pt idx="6">
                  <c:v>3.22</c:v>
                </c:pt>
                <c:pt idx="7">
                  <c:v>2.12</c:v>
                </c:pt>
                <c:pt idx="8">
                  <c:v>2.35</c:v>
                </c:pt>
                <c:pt idx="9">
                  <c:v>2.2599999999999998</c:v>
                </c:pt>
                <c:pt idx="10">
                  <c:v>2.4300000000000002</c:v>
                </c:pt>
                <c:pt idx="11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4-4532-A96E-94A15555E33C}"/>
            </c:ext>
          </c:extLst>
        </c:ser>
        <c:ser>
          <c:idx val="4"/>
          <c:order val="3"/>
          <c:tx>
            <c:strRef>
              <c:f>'Data 1'!$C$12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val>
            <c:numRef>
              <c:f>'Data 1'!$D$12:$O$12</c:f>
              <c:numCache>
                <c:formatCode>#,##0.00</c:formatCode>
                <c:ptCount val="12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14-4532-A96E-94A15555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1540536"/>
        <c:axId val="461540928"/>
      </c:barChart>
      <c:lineChart>
        <c:grouping val="standard"/>
        <c:varyColors val="0"/>
        <c:ser>
          <c:idx val="3"/>
          <c:order val="4"/>
          <c:tx>
            <c:strRef>
              <c:f>'Data 1'!$C$13</c:f>
              <c:strCache>
                <c:ptCount val="1"/>
                <c:pt idx="0">
                  <c:v>Precio medio final en 2020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14-4532-A96E-94A15555E3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14-4532-A96E-94A15555E3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14-4532-A96E-94A15555E33C}"/>
                </c:ext>
              </c:extLst>
            </c:dLbl>
            <c:dLbl>
              <c:idx val="3"/>
              <c:layout>
                <c:manualLayout>
                  <c:x val="7.9172289698605416E-2"/>
                  <c:y val="-3.89863547758285E-2"/>
                </c:manualLayout>
              </c:layout>
              <c:tx>
                <c:rich>
                  <a:bodyPr/>
                  <a:lstStyle/>
                  <a:p>
                    <a:fld id="{99A3B72A-83C8-4A3B-BC54-CF7E76B17988}" type="VALUE">
                      <a:rPr lang="en-US"/>
                      <a:pPr/>
                      <a:t>[VALOR]</a:t>
                    </a:fld>
                    <a:r>
                      <a:rPr lang="en-US"/>
                      <a:t> €/MWh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14-4532-A96E-94A15555E3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14-4532-A96E-94A15555E33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14-4532-A96E-94A15555E33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14-4532-A96E-94A15555E33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14-4532-A96E-94A15555E33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14-4532-A96E-94A15555E33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14-4532-A96E-94A15555E33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14-4532-A96E-94A15555E33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14-4532-A96E-94A15555E3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1'!$D$13:$O$13</c:f>
              <c:numCache>
                <c:formatCode>#,##0.00</c:formatCode>
                <c:ptCount val="12"/>
                <c:pt idx="0">
                  <c:v>40.36668630541601</c:v>
                </c:pt>
                <c:pt idx="1">
                  <c:v>40.36668630541601</c:v>
                </c:pt>
                <c:pt idx="2">
                  <c:v>40.36668630541601</c:v>
                </c:pt>
                <c:pt idx="3">
                  <c:v>40.36668630541601</c:v>
                </c:pt>
                <c:pt idx="4">
                  <c:v>40.36668630541601</c:v>
                </c:pt>
                <c:pt idx="5">
                  <c:v>40.36668630541601</c:v>
                </c:pt>
                <c:pt idx="6">
                  <c:v>40.36668630541601</c:v>
                </c:pt>
                <c:pt idx="7">
                  <c:v>40.36668630541601</c:v>
                </c:pt>
                <c:pt idx="8">
                  <c:v>40.36668630541601</c:v>
                </c:pt>
                <c:pt idx="9">
                  <c:v>40.36668630541601</c:v>
                </c:pt>
                <c:pt idx="10">
                  <c:v>40.36668630541601</c:v>
                </c:pt>
                <c:pt idx="11">
                  <c:v>40.36668630541601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614-4532-A96E-94A15555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40536"/>
        <c:axId val="461540928"/>
      </c:lineChart>
      <c:catAx>
        <c:axId val="46154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0928"/>
        <c:crosses val="autoZero"/>
        <c:auto val="1"/>
        <c:lblAlgn val="ctr"/>
        <c:lblOffset val="100"/>
        <c:noMultiLvlLbl val="0"/>
      </c:catAx>
      <c:valAx>
        <c:axId val="461540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0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70094465550220286"/>
          <c:h val="9.89584906236181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1'!$C$18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1'!$D$18:$O$18</c:f>
              <c:numCache>
                <c:formatCode>#,##0.00</c:formatCode>
                <c:ptCount val="12"/>
                <c:pt idx="0">
                  <c:v>1.32</c:v>
                </c:pt>
                <c:pt idx="1">
                  <c:v>1.44</c:v>
                </c:pt>
                <c:pt idx="2">
                  <c:v>2.0299999999999998</c:v>
                </c:pt>
                <c:pt idx="3">
                  <c:v>4.54</c:v>
                </c:pt>
                <c:pt idx="4">
                  <c:v>2.96</c:v>
                </c:pt>
                <c:pt idx="5">
                  <c:v>1.68</c:v>
                </c:pt>
                <c:pt idx="6">
                  <c:v>1.07</c:v>
                </c:pt>
                <c:pt idx="7">
                  <c:v>1.29</c:v>
                </c:pt>
                <c:pt idx="8">
                  <c:v>1.05</c:v>
                </c:pt>
                <c:pt idx="9">
                  <c:v>1.76</c:v>
                </c:pt>
                <c:pt idx="10">
                  <c:v>1.71</c:v>
                </c:pt>
                <c:pt idx="11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A-4C42-9A82-1E84AF107AC7}"/>
            </c:ext>
          </c:extLst>
        </c:ser>
        <c:ser>
          <c:idx val="6"/>
          <c:order val="1"/>
          <c:tx>
            <c:strRef>
              <c:f>'Data 1'!$C$20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1'!$D$20:$O$20</c:f>
            </c:numRef>
          </c:val>
          <c:extLst>
            <c:ext xmlns:c16="http://schemas.microsoft.com/office/drawing/2014/chart" uri="{C3380CC4-5D6E-409C-BE32-E72D297353CC}">
              <c16:uniqueId val="{00000001-BCFA-4C42-9A82-1E84AF107AC7}"/>
            </c:ext>
          </c:extLst>
        </c:ser>
        <c:ser>
          <c:idx val="2"/>
          <c:order val="2"/>
          <c:tx>
            <c:strRef>
              <c:f>'Data 1'!$C$21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1'!$D$21:$O$21</c:f>
              <c:numCache>
                <c:formatCode>0.00</c:formatCode>
                <c:ptCount val="12"/>
                <c:pt idx="0">
                  <c:v>0.3</c:v>
                </c:pt>
                <c:pt idx="1">
                  <c:v>0.33</c:v>
                </c:pt>
                <c:pt idx="2">
                  <c:v>0.35</c:v>
                </c:pt>
                <c:pt idx="3">
                  <c:v>0.45</c:v>
                </c:pt>
                <c:pt idx="4">
                  <c:v>0.38</c:v>
                </c:pt>
                <c:pt idx="5">
                  <c:v>0.39</c:v>
                </c:pt>
                <c:pt idx="6">
                  <c:v>0.33</c:v>
                </c:pt>
                <c:pt idx="7">
                  <c:v>0.35</c:v>
                </c:pt>
                <c:pt idx="8">
                  <c:v>0.41</c:v>
                </c:pt>
                <c:pt idx="9">
                  <c:v>0.53</c:v>
                </c:pt>
                <c:pt idx="10">
                  <c:v>0.49</c:v>
                </c:pt>
                <c:pt idx="11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A-4C42-9A82-1E84AF107AC7}"/>
            </c:ext>
          </c:extLst>
        </c:ser>
        <c:ser>
          <c:idx val="1"/>
          <c:order val="3"/>
          <c:tx>
            <c:strRef>
              <c:f>'Data 1'!$C$19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1'!$D$19:$O$19</c:f>
              <c:numCache>
                <c:formatCode>0.00</c:formatCode>
                <c:ptCount val="12"/>
                <c:pt idx="0">
                  <c:v>0.18</c:v>
                </c:pt>
                <c:pt idx="1">
                  <c:v>7.0000000000000007E-2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0.15</c:v>
                </c:pt>
                <c:pt idx="6">
                  <c:v>0.15</c:v>
                </c:pt>
                <c:pt idx="7">
                  <c:v>0.48</c:v>
                </c:pt>
                <c:pt idx="8">
                  <c:v>0.84</c:v>
                </c:pt>
                <c:pt idx="9">
                  <c:v>0.62</c:v>
                </c:pt>
                <c:pt idx="10">
                  <c:v>0.61</c:v>
                </c:pt>
                <c:pt idx="11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A-4C42-9A82-1E84AF107AC7}"/>
            </c:ext>
          </c:extLst>
        </c:ser>
        <c:ser>
          <c:idx val="8"/>
          <c:order val="4"/>
          <c:tx>
            <c:strRef>
              <c:f>'Data 1'!$C$22</c:f>
              <c:strCache>
                <c:ptCount val="1"/>
                <c:pt idx="0">
                  <c:v>Incumplimiento energía balance</c:v>
                </c:pt>
              </c:strCache>
            </c:strRef>
          </c:tx>
          <c:spPr>
            <a:solidFill>
              <a:srgbClr val="CC66FF"/>
            </a:solidFill>
          </c:spPr>
          <c:invertIfNegative val="0"/>
          <c:val>
            <c:numRef>
              <c:f>'Data 1'!$D$22:$O$22</c:f>
              <c:numCache>
                <c:formatCode>0.00</c:formatCode>
                <c:ptCount val="12"/>
                <c:pt idx="0">
                  <c:v>-0.02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-0.02</c:v>
                </c:pt>
                <c:pt idx="6">
                  <c:v>-0.02</c:v>
                </c:pt>
                <c:pt idx="7">
                  <c:v>-0.02</c:v>
                </c:pt>
                <c:pt idx="8">
                  <c:v>-0.02</c:v>
                </c:pt>
                <c:pt idx="9">
                  <c:v>-0.02</c:v>
                </c:pt>
                <c:pt idx="10">
                  <c:v>-0.03</c:v>
                </c:pt>
                <c:pt idx="11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A-4C42-9A82-1E84AF107AC7}"/>
            </c:ext>
          </c:extLst>
        </c:ser>
        <c:ser>
          <c:idx val="3"/>
          <c:order val="5"/>
          <c:tx>
            <c:strRef>
              <c:f>'Data 1'!$C$23</c:f>
              <c:strCache>
                <c:ptCount val="1"/>
                <c:pt idx="0">
                  <c:v>Coste desvíos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1'!$D$23:$O$23</c:f>
              <c:numCache>
                <c:formatCode>0.00</c:formatCode>
                <c:ptCount val="12"/>
                <c:pt idx="0">
                  <c:v>0.16</c:v>
                </c:pt>
                <c:pt idx="1">
                  <c:v>0.14000000000000001</c:v>
                </c:pt>
                <c:pt idx="2">
                  <c:v>0.23</c:v>
                </c:pt>
                <c:pt idx="3">
                  <c:v>0.21</c:v>
                </c:pt>
                <c:pt idx="4">
                  <c:v>0.1</c:v>
                </c:pt>
                <c:pt idx="5">
                  <c:v>0.15</c:v>
                </c:pt>
                <c:pt idx="6">
                  <c:v>0.16</c:v>
                </c:pt>
                <c:pt idx="7">
                  <c:v>0.19</c:v>
                </c:pt>
                <c:pt idx="8">
                  <c:v>0.1</c:v>
                </c:pt>
                <c:pt idx="9">
                  <c:v>0.09</c:v>
                </c:pt>
                <c:pt idx="10">
                  <c:v>0.08</c:v>
                </c:pt>
                <c:pt idx="1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A-4C42-9A82-1E84AF107AC7}"/>
            </c:ext>
          </c:extLst>
        </c:ser>
        <c:ser>
          <c:idx val="5"/>
          <c:order val="6"/>
          <c:tx>
            <c:strRef>
              <c:f>'Data 1'!$C$24</c:f>
              <c:strCache>
                <c:ptCount val="1"/>
                <c:pt idx="0">
                  <c:v>Saldo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1'!$D$24:$O$24</c:f>
              <c:numCache>
                <c:formatCode>0.00</c:formatCode>
                <c:ptCount val="12"/>
                <c:pt idx="0">
                  <c:v>-0.09</c:v>
                </c:pt>
                <c:pt idx="1">
                  <c:v>-0.06</c:v>
                </c:pt>
                <c:pt idx="2">
                  <c:v>-0.11</c:v>
                </c:pt>
                <c:pt idx="3">
                  <c:v>-0.12</c:v>
                </c:pt>
                <c:pt idx="4">
                  <c:v>-0.06</c:v>
                </c:pt>
                <c:pt idx="5">
                  <c:v>-0.05</c:v>
                </c:pt>
                <c:pt idx="6">
                  <c:v>-0.05</c:v>
                </c:pt>
                <c:pt idx="7">
                  <c:v>-0.06</c:v>
                </c:pt>
                <c:pt idx="8">
                  <c:v>0.01</c:v>
                </c:pt>
                <c:pt idx="9">
                  <c:v>0.02</c:v>
                </c:pt>
                <c:pt idx="10">
                  <c:v>0.02</c:v>
                </c:pt>
                <c:pt idx="11">
                  <c:v>-0.04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FA-4C42-9A82-1E84AF107AC7}"/>
            </c:ext>
          </c:extLst>
        </c:ser>
        <c:ser>
          <c:idx val="7"/>
          <c:order val="7"/>
          <c:tx>
            <c:strRef>
              <c:f>'Data 1'!$C$25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val>
            <c:numRef>
              <c:f>'Data 1'!$D$25:$O$25</c:f>
              <c:numCache>
                <c:formatCode>0.00</c:formatCode>
                <c:ptCount val="12"/>
                <c:pt idx="0">
                  <c:v>-0.06</c:v>
                </c:pt>
                <c:pt idx="1">
                  <c:v>-0.06</c:v>
                </c:pt>
                <c:pt idx="2">
                  <c:v>-7.0000000000000007E-2</c:v>
                </c:pt>
                <c:pt idx="3">
                  <c:v>-0.1</c:v>
                </c:pt>
                <c:pt idx="4">
                  <c:v>-0.09</c:v>
                </c:pt>
                <c:pt idx="5">
                  <c:v>-7.0000000000000007E-2</c:v>
                </c:pt>
                <c:pt idx="6">
                  <c:v>-0.06</c:v>
                </c:pt>
                <c:pt idx="7">
                  <c:v>-0.06</c:v>
                </c:pt>
                <c:pt idx="8">
                  <c:v>-0.06</c:v>
                </c:pt>
                <c:pt idx="9">
                  <c:v>-7.0000000000000007E-2</c:v>
                </c:pt>
                <c:pt idx="10">
                  <c:v>-0.05</c:v>
                </c:pt>
                <c:pt idx="11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FA-4C42-9A82-1E84AF107AC7}"/>
            </c:ext>
          </c:extLst>
        </c:ser>
        <c:ser>
          <c:idx val="9"/>
          <c:order val="8"/>
          <c:tx>
            <c:strRef>
              <c:f>'Data 1'!$C$26</c:f>
              <c:strCache>
                <c:ptCount val="1"/>
                <c:pt idx="0">
                  <c:v>Saldo PO 14.6</c:v>
                </c:pt>
              </c:strCache>
            </c:strRef>
          </c:tx>
          <c:invertIfNegative val="0"/>
          <c:val>
            <c:numRef>
              <c:f>'Data 1'!$D$26:$O$26</c:f>
              <c:numCache>
                <c:formatCode>0.00</c:formatCode>
                <c:ptCount val="12"/>
                <c:pt idx="0">
                  <c:v>-0.01</c:v>
                </c:pt>
                <c:pt idx="1">
                  <c:v>0.03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</c:v>
                </c:pt>
                <c:pt idx="7">
                  <c:v>0.01</c:v>
                </c:pt>
                <c:pt idx="8">
                  <c:v>-0.01</c:v>
                </c:pt>
                <c:pt idx="9">
                  <c:v>0.01</c:v>
                </c:pt>
                <c:pt idx="10">
                  <c:v>0.06</c:v>
                </c:pt>
                <c:pt idx="1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1-401D-993B-FBA833C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1712"/>
        <c:axId val="461542104"/>
      </c:barChart>
      <c:lineChart>
        <c:grouping val="standard"/>
        <c:varyColors val="0"/>
        <c:ser>
          <c:idx val="4"/>
          <c:order val="9"/>
          <c:tx>
            <c:v>Repercusión media en 2019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3.5987404408456382E-3"/>
                  <c:y val="-3.4767492394611119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800" b="0" i="0" u="none" strike="noStrike" kern="1200" baseline="0">
                        <a:solidFill>
                          <a:srgbClr val="004563"/>
                        </a:solidFill>
                        <a:latin typeface="Arial" panose="020B0604020202020204" pitchFamily="34" charset="0"/>
                        <a:ea typeface="Arial"/>
                        <a:cs typeface="Arial" panose="020B0604020202020204" pitchFamily="34" charset="0"/>
                      </a:defRPr>
                    </a:pPr>
                    <a:fld id="{AFFA137F-5484-4D30-AFCF-48EF9AC43C0F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800" b="0" i="0" u="none" strike="noStrike" kern="1200" baseline="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ea typeface="Arial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/>
                      <a:t> €/MWh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371-401D-993B-FBA833CA01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1'!$D$28:$O$28</c:f>
              <c:numCache>
                <c:formatCode>#,##0.00</c:formatCode>
                <c:ptCount val="12"/>
                <c:pt idx="0">
                  <c:v>2.54</c:v>
                </c:pt>
                <c:pt idx="1">
                  <c:v>2.54</c:v>
                </c:pt>
                <c:pt idx="2">
                  <c:v>2.54</c:v>
                </c:pt>
                <c:pt idx="3">
                  <c:v>2.54</c:v>
                </c:pt>
                <c:pt idx="4">
                  <c:v>2.54</c:v>
                </c:pt>
                <c:pt idx="5">
                  <c:v>2.54</c:v>
                </c:pt>
                <c:pt idx="6">
                  <c:v>2.54</c:v>
                </c:pt>
                <c:pt idx="7">
                  <c:v>2.54</c:v>
                </c:pt>
                <c:pt idx="8">
                  <c:v>2.54</c:v>
                </c:pt>
                <c:pt idx="9">
                  <c:v>2.54</c:v>
                </c:pt>
                <c:pt idx="10">
                  <c:v>2.54</c:v>
                </c:pt>
                <c:pt idx="11">
                  <c:v>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CFA-4C42-9A82-1E84AF10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41712"/>
        <c:axId val="461542104"/>
      </c:lineChart>
      <c:catAx>
        <c:axId val="46154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1542104"/>
        <c:scaling>
          <c:orientation val="minMax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171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0924904629836251E-2"/>
          <c:y val="2.1729682746631899E-2"/>
          <c:w val="0.90915319795551885"/>
          <c:h val="0.18201808867763758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919464887766E-2"/>
          <c:y val="0.20592732575094791"/>
          <c:w val="0.87913012454054418"/>
          <c:h val="0.611854184893554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2'!$D$20</c:f>
              <c:strCache>
                <c:ptCount val="1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2'!$D$22:$D$33</c:f>
              <c:numCache>
                <c:formatCode>#,##0.0</c:formatCode>
                <c:ptCount val="12"/>
                <c:pt idx="0">
                  <c:v>556.61400000000003</c:v>
                </c:pt>
                <c:pt idx="1">
                  <c:v>562.96030000000007</c:v>
                </c:pt>
                <c:pt idx="2">
                  <c:v>801.56389999999999</c:v>
                </c:pt>
                <c:pt idx="3">
                  <c:v>1309.5673999999999</c:v>
                </c:pt>
                <c:pt idx="4">
                  <c:v>1004.6909000000001</c:v>
                </c:pt>
                <c:pt idx="5">
                  <c:v>535.37950000000001</c:v>
                </c:pt>
                <c:pt idx="6">
                  <c:v>243.36829999999998</c:v>
                </c:pt>
                <c:pt idx="7">
                  <c:v>360.34640000000002</c:v>
                </c:pt>
                <c:pt idx="8">
                  <c:v>389.61829999999998</c:v>
                </c:pt>
                <c:pt idx="9">
                  <c:v>713.41210000000001</c:v>
                </c:pt>
                <c:pt idx="10">
                  <c:v>608.27499999999998</c:v>
                </c:pt>
                <c:pt idx="11">
                  <c:v>568.24509999999998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0-4B34-8897-DB32939E85FF}"/>
            </c:ext>
          </c:extLst>
        </c:ser>
        <c:ser>
          <c:idx val="0"/>
          <c:order val="1"/>
          <c:tx>
            <c:strRef>
              <c:f>'Data 2'!$E$20</c:f>
              <c:strCache>
                <c:ptCount val="1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2'!$E$22:$E$33</c:f>
              <c:numCache>
                <c:formatCode>#,##0.0</c:formatCode>
                <c:ptCount val="12"/>
                <c:pt idx="0">
                  <c:v>144.88999999999999</c:v>
                </c:pt>
                <c:pt idx="1">
                  <c:v>163.71700000000001</c:v>
                </c:pt>
                <c:pt idx="2">
                  <c:v>158.589</c:v>
                </c:pt>
                <c:pt idx="3">
                  <c:v>68.64</c:v>
                </c:pt>
                <c:pt idx="4">
                  <c:v>104.28100000000001</c:v>
                </c:pt>
                <c:pt idx="5">
                  <c:v>176.37200000000001</c:v>
                </c:pt>
                <c:pt idx="6">
                  <c:v>200.65100000000001</c:v>
                </c:pt>
                <c:pt idx="7">
                  <c:v>188.38979999999998</c:v>
                </c:pt>
                <c:pt idx="8">
                  <c:v>150.91039999999998</c:v>
                </c:pt>
                <c:pt idx="9">
                  <c:v>140.57499999999999</c:v>
                </c:pt>
                <c:pt idx="10">
                  <c:v>164.51859999999999</c:v>
                </c:pt>
                <c:pt idx="11">
                  <c:v>115.578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0-4B34-8897-DB32939E85FF}"/>
            </c:ext>
          </c:extLst>
        </c:ser>
        <c:ser>
          <c:idx val="1"/>
          <c:order val="2"/>
          <c:tx>
            <c:strRef>
              <c:f>'Data 2'!$F$20</c:f>
              <c:strCache>
                <c:ptCount val="1"/>
                <c:pt idx="0">
                  <c:v>Otras causas</c:v>
                </c:pt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2'!$F$22:$F$33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0-4B34-8897-DB32939E8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2888"/>
        <c:axId val="461543280"/>
      </c:barChart>
      <c:catAx>
        <c:axId val="461542888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543280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288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6995983539629E-2"/>
          <c:y val="0.11267605633802817"/>
          <c:w val="0.88168866678721525"/>
          <c:h val="0.803384115936223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2'!$H$20</c:f>
              <c:strCache>
                <c:ptCount val="1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3175">
              <a:noFill/>
              <a:prstDash val="solid"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2'!$H$22:$H$33</c:f>
              <c:numCache>
                <c:formatCode>#,##0.0</c:formatCode>
                <c:ptCount val="12"/>
                <c:pt idx="0">
                  <c:v>2.8768000000000002</c:v>
                </c:pt>
                <c:pt idx="1">
                  <c:v>4.6578999999999997</c:v>
                </c:pt>
                <c:pt idx="2">
                  <c:v>0.3649</c:v>
                </c:pt>
                <c:pt idx="3">
                  <c:v>0</c:v>
                </c:pt>
                <c:pt idx="4">
                  <c:v>0.1386</c:v>
                </c:pt>
                <c:pt idx="5">
                  <c:v>79.114100000000008</c:v>
                </c:pt>
                <c:pt idx="6">
                  <c:v>232.49299999999999</c:v>
                </c:pt>
                <c:pt idx="7">
                  <c:v>106.66289999999999</c:v>
                </c:pt>
                <c:pt idx="8">
                  <c:v>47.620199999999997</c:v>
                </c:pt>
                <c:pt idx="9">
                  <c:v>16.585799999999999</c:v>
                </c:pt>
                <c:pt idx="10">
                  <c:v>0.1022</c:v>
                </c:pt>
                <c:pt idx="11">
                  <c:v>0.84189999999999998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F-4376-9811-110706022C84}"/>
            </c:ext>
          </c:extLst>
        </c:ser>
        <c:ser>
          <c:idx val="0"/>
          <c:order val="1"/>
          <c:tx>
            <c:strRef>
              <c:f>'Data 2'!$I$20</c:f>
              <c:strCache>
                <c:ptCount val="1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2'!$I$22:$I$33</c:f>
              <c:numCache>
                <c:formatCode>#,##0.0</c:formatCode>
                <c:ptCount val="12"/>
                <c:pt idx="0">
                  <c:v>0.56789999999999996</c:v>
                </c:pt>
                <c:pt idx="1">
                  <c:v>0</c:v>
                </c:pt>
                <c:pt idx="2">
                  <c:v>2.9389000000000003</c:v>
                </c:pt>
                <c:pt idx="3">
                  <c:v>0.22750000000000001</c:v>
                </c:pt>
                <c:pt idx="4">
                  <c:v>1.3855</c:v>
                </c:pt>
                <c:pt idx="5">
                  <c:v>3.4113000000000002</c:v>
                </c:pt>
                <c:pt idx="6">
                  <c:v>14.9702</c:v>
                </c:pt>
                <c:pt idx="7">
                  <c:v>0.53710000000000002</c:v>
                </c:pt>
                <c:pt idx="8">
                  <c:v>7.6906000000000008</c:v>
                </c:pt>
                <c:pt idx="9">
                  <c:v>14.897399999999999</c:v>
                </c:pt>
                <c:pt idx="10">
                  <c:v>6.6097000000000001</c:v>
                </c:pt>
                <c:pt idx="11">
                  <c:v>3.5616999999999996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BF-4376-9811-110706022C84}"/>
            </c:ext>
          </c:extLst>
        </c:ser>
        <c:ser>
          <c:idx val="1"/>
          <c:order val="2"/>
          <c:tx>
            <c:strRef>
              <c:f>'Data 2'!$J$20</c:f>
              <c:strCache>
                <c:ptCount val="1"/>
                <c:pt idx="0">
                  <c:v>Otras causas</c:v>
                </c:pt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2'!$J$22:$J$33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BF-4376-9811-110706022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4064"/>
        <c:axId val="461544456"/>
      </c:barChart>
      <c:catAx>
        <c:axId val="4615440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61544456"/>
        <c:crosses val="autoZero"/>
        <c:auto val="0"/>
        <c:lblAlgn val="ctr"/>
        <c:lblOffset val="100"/>
        <c:tickMarkSkip val="1"/>
        <c:noMultiLvlLbl val="0"/>
      </c:catAx>
      <c:valAx>
        <c:axId val="461544456"/>
        <c:scaling>
          <c:orientation val="maxMin"/>
          <c:max val="4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406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19624217118902E-2"/>
          <c:y val="0.20689698717206706"/>
          <c:w val="0.89144050104384132"/>
          <c:h val="0.5273574803149606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2'!$D$40:$D$51</c:f>
              <c:numCache>
                <c:formatCode>#,##0</c:formatCode>
                <c:ptCount val="12"/>
                <c:pt idx="0">
                  <c:v>78.5869</c:v>
                </c:pt>
                <c:pt idx="1">
                  <c:v>104.6677</c:v>
                </c:pt>
                <c:pt idx="2">
                  <c:v>123.1574</c:v>
                </c:pt>
                <c:pt idx="3">
                  <c:v>144.8597</c:v>
                </c:pt>
                <c:pt idx="4">
                  <c:v>120.89530000000001</c:v>
                </c:pt>
                <c:pt idx="5">
                  <c:v>102.75369999999999</c:v>
                </c:pt>
                <c:pt idx="6">
                  <c:v>75.579899999999995</c:v>
                </c:pt>
                <c:pt idx="7">
                  <c:v>89.481200000000001</c:v>
                </c:pt>
                <c:pt idx="8">
                  <c:v>86.9255</c:v>
                </c:pt>
                <c:pt idx="9">
                  <c:v>102.2152</c:v>
                </c:pt>
                <c:pt idx="10">
                  <c:v>82.322000000000003</c:v>
                </c:pt>
                <c:pt idx="11">
                  <c:v>100.5853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E-417A-8E61-75461B13DA6D}"/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2'!$E$40:$E$51</c:f>
              <c:numCache>
                <c:formatCode>#,##0</c:formatCode>
                <c:ptCount val="12"/>
                <c:pt idx="0">
                  <c:v>124.69589999999999</c:v>
                </c:pt>
                <c:pt idx="1">
                  <c:v>73.293700000000001</c:v>
                </c:pt>
                <c:pt idx="2">
                  <c:v>160.66410000000002</c:v>
                </c:pt>
                <c:pt idx="3">
                  <c:v>68.796800000000005</c:v>
                </c:pt>
                <c:pt idx="4">
                  <c:v>105.7508</c:v>
                </c:pt>
                <c:pt idx="5">
                  <c:v>161.9171</c:v>
                </c:pt>
                <c:pt idx="6">
                  <c:v>161.0504</c:v>
                </c:pt>
                <c:pt idx="7">
                  <c:v>116.27369999999999</c:v>
                </c:pt>
                <c:pt idx="8">
                  <c:v>122.4701</c:v>
                </c:pt>
                <c:pt idx="9">
                  <c:v>127.85850000000001</c:v>
                </c:pt>
                <c:pt idx="10">
                  <c:v>118.73939999999999</c:v>
                </c:pt>
                <c:pt idx="11">
                  <c:v>201.18950000000001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E-417A-8E61-75461B13DA6D}"/>
            </c:ext>
          </c:extLst>
        </c:ser>
        <c:ser>
          <c:idx val="2"/>
          <c:order val="2"/>
          <c:tx>
            <c:v>Reservas de sustitución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2'!$F$40:$F$51</c:f>
              <c:numCache>
                <c:formatCode>#,##0</c:formatCode>
                <c:ptCount val="12"/>
                <c:pt idx="0">
                  <c:v>268.6979</c:v>
                </c:pt>
                <c:pt idx="1">
                  <c:v>119.65860000000001</c:v>
                </c:pt>
                <c:pt idx="2">
                  <c:v>88.085399999999993</c:v>
                </c:pt>
                <c:pt idx="3">
                  <c:v>93.903999999999996</c:v>
                </c:pt>
                <c:pt idx="4">
                  <c:v>126.336</c:v>
                </c:pt>
                <c:pt idx="5">
                  <c:v>309.99900000000002</c:v>
                </c:pt>
                <c:pt idx="6">
                  <c:v>321.91300000000001</c:v>
                </c:pt>
                <c:pt idx="7">
                  <c:v>202.172</c:v>
                </c:pt>
                <c:pt idx="8">
                  <c:v>139.81800000000001</c:v>
                </c:pt>
                <c:pt idx="9">
                  <c:v>174.017</c:v>
                </c:pt>
                <c:pt idx="10">
                  <c:v>130.3459</c:v>
                </c:pt>
                <c:pt idx="11">
                  <c:v>132.40299999999999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E-417A-8E61-75461B13DA6D}"/>
            </c:ext>
          </c:extLst>
        </c:ser>
        <c:ser>
          <c:idx val="3"/>
          <c:order val="3"/>
          <c:tx>
            <c:v>Restricciones técnicas en tiempo 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2'!$G$40:$G$51</c:f>
              <c:numCache>
                <c:formatCode>0</c:formatCode>
                <c:ptCount val="12"/>
                <c:pt idx="0">
                  <c:v>40.218300000000006</c:v>
                </c:pt>
                <c:pt idx="1">
                  <c:v>11.937700000000001</c:v>
                </c:pt>
                <c:pt idx="2">
                  <c:v>33.165900000000001</c:v>
                </c:pt>
                <c:pt idx="3">
                  <c:v>13.054200000000002</c:v>
                </c:pt>
                <c:pt idx="4">
                  <c:v>15.7812</c:v>
                </c:pt>
                <c:pt idx="5">
                  <c:v>21.7821</c:v>
                </c:pt>
                <c:pt idx="6">
                  <c:v>16.256700000000002</c:v>
                </c:pt>
                <c:pt idx="7">
                  <c:v>67.635800000000003</c:v>
                </c:pt>
                <c:pt idx="8">
                  <c:v>141.1095</c:v>
                </c:pt>
                <c:pt idx="9">
                  <c:v>113.2133</c:v>
                </c:pt>
                <c:pt idx="10">
                  <c:v>125.95189999999999</c:v>
                </c:pt>
                <c:pt idx="11">
                  <c:v>128.14400000000001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DE-417A-8E61-75461B13D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61545240"/>
        <c:axId val="461545632"/>
      </c:barChart>
      <c:catAx>
        <c:axId val="46154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15456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5240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578968306386163"/>
          <c:y val="5.2000177734982493E-2"/>
          <c:w val="0.73894850783589816"/>
          <c:h val="9.600032812612152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43E-2"/>
          <c:y val="0.12698387701537309"/>
          <c:w val="0.8916666666666665"/>
          <c:h val="0.7619047619047618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'Data 2'!$H$40:$H$51</c:f>
              <c:numCache>
                <c:formatCode>#,##0</c:formatCode>
                <c:ptCount val="12"/>
                <c:pt idx="0">
                  <c:v>156.614</c:v>
                </c:pt>
                <c:pt idx="1">
                  <c:v>110.9199</c:v>
                </c:pt>
                <c:pt idx="2">
                  <c:v>115.19410000000001</c:v>
                </c:pt>
                <c:pt idx="3">
                  <c:v>85.37530000000001</c:v>
                </c:pt>
                <c:pt idx="4">
                  <c:v>101.92269999999999</c:v>
                </c:pt>
                <c:pt idx="5">
                  <c:v>123.1336</c:v>
                </c:pt>
                <c:pt idx="6">
                  <c:v>178.97379999999998</c:v>
                </c:pt>
                <c:pt idx="7">
                  <c:v>167.31560000000002</c:v>
                </c:pt>
                <c:pt idx="8">
                  <c:v>170.7884</c:v>
                </c:pt>
                <c:pt idx="9">
                  <c:v>141.322</c:v>
                </c:pt>
                <c:pt idx="10">
                  <c:v>141.4341</c:v>
                </c:pt>
                <c:pt idx="11">
                  <c:v>138.0762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9A1-414E-83BD-B076F1803256}"/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2'!$I$40:$I$51</c:f>
              <c:numCache>
                <c:formatCode>#,##0</c:formatCode>
                <c:ptCount val="12"/>
                <c:pt idx="0">
                  <c:v>48.798400000000001</c:v>
                </c:pt>
                <c:pt idx="1">
                  <c:v>64.714300000000009</c:v>
                </c:pt>
                <c:pt idx="2">
                  <c:v>163.68820000000002</c:v>
                </c:pt>
                <c:pt idx="3">
                  <c:v>150.86860000000001</c:v>
                </c:pt>
                <c:pt idx="4">
                  <c:v>84.459800000000001</c:v>
                </c:pt>
                <c:pt idx="5">
                  <c:v>48.863800000000005</c:v>
                </c:pt>
                <c:pt idx="6">
                  <c:v>45.478900000000003</c:v>
                </c:pt>
                <c:pt idx="7">
                  <c:v>85.757800000000003</c:v>
                </c:pt>
                <c:pt idx="8">
                  <c:v>77.094499999999996</c:v>
                </c:pt>
                <c:pt idx="9">
                  <c:v>105.98869999999999</c:v>
                </c:pt>
                <c:pt idx="10">
                  <c:v>80.155600000000007</c:v>
                </c:pt>
                <c:pt idx="11">
                  <c:v>104.7028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9A1-414E-83BD-B076F1803256}"/>
            </c:ext>
          </c:extLst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'Data 2'!$J$40:$J$51</c:f>
              <c:numCache>
                <c:formatCode>#,##0</c:formatCode>
                <c:ptCount val="12"/>
                <c:pt idx="0">
                  <c:v>69.61</c:v>
                </c:pt>
                <c:pt idx="1">
                  <c:v>88.701800000000006</c:v>
                </c:pt>
                <c:pt idx="2">
                  <c:v>91.164699999999996</c:v>
                </c:pt>
                <c:pt idx="3">
                  <c:v>111.193</c:v>
                </c:pt>
                <c:pt idx="4">
                  <c:v>72.427999999999997</c:v>
                </c:pt>
                <c:pt idx="5">
                  <c:v>41.43</c:v>
                </c:pt>
                <c:pt idx="6">
                  <c:v>40.813000000000002</c:v>
                </c:pt>
                <c:pt idx="7">
                  <c:v>107.139</c:v>
                </c:pt>
                <c:pt idx="8">
                  <c:v>76.132000000000005</c:v>
                </c:pt>
                <c:pt idx="9">
                  <c:v>57.134</c:v>
                </c:pt>
                <c:pt idx="10">
                  <c:v>81.762</c:v>
                </c:pt>
                <c:pt idx="11">
                  <c:v>34.009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9A1-414E-83BD-B076F1803256}"/>
            </c:ext>
          </c:extLst>
        </c:ser>
        <c:ser>
          <c:idx val="3"/>
          <c:order val="3"/>
          <c:tx>
            <c:v>Restricciones TReal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'Data 2'!$K$40:$K$51</c:f>
              <c:numCache>
                <c:formatCode>0</c:formatCode>
                <c:ptCount val="12"/>
                <c:pt idx="0">
                  <c:v>13.3971</c:v>
                </c:pt>
                <c:pt idx="1">
                  <c:v>12.517700000000001</c:v>
                </c:pt>
                <c:pt idx="2">
                  <c:v>17.277200000000001</c:v>
                </c:pt>
                <c:pt idx="3">
                  <c:v>7.7922000000000002</c:v>
                </c:pt>
                <c:pt idx="4">
                  <c:v>17.162599999999998</c:v>
                </c:pt>
                <c:pt idx="5">
                  <c:v>41.286300000000004</c:v>
                </c:pt>
                <c:pt idx="6">
                  <c:v>43.550899999999999</c:v>
                </c:pt>
                <c:pt idx="7">
                  <c:v>51.974499999999999</c:v>
                </c:pt>
                <c:pt idx="8">
                  <c:v>50.954300000000003</c:v>
                </c:pt>
                <c:pt idx="9">
                  <c:v>71.912899999999993</c:v>
                </c:pt>
                <c:pt idx="10">
                  <c:v>24.0564</c:v>
                </c:pt>
                <c:pt idx="11">
                  <c:v>14.1366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9A1-414E-83BD-B076F180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61546416"/>
        <c:axId val="461546808"/>
      </c:barChart>
      <c:catAx>
        <c:axId val="4615464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61546808"/>
        <c:crosses val="autoZero"/>
        <c:auto val="1"/>
        <c:lblAlgn val="ctr"/>
        <c:lblOffset val="100"/>
        <c:tickMarkSkip val="1"/>
        <c:noMultiLvlLbl val="0"/>
      </c:catAx>
      <c:valAx>
        <c:axId val="461546808"/>
        <c:scaling>
          <c:orientation val="maxMin"/>
          <c:max val="6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1546416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644897748538E-2"/>
          <c:y val="0.34285302944726848"/>
          <c:w val="0.86179032843926362"/>
          <c:h val="0.52177757843560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3'!$C$6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3'!$C$7:$C$18</c:f>
              <c:numCache>
                <c:formatCode>#,##0</c:formatCode>
                <c:ptCount val="12"/>
                <c:pt idx="0">
                  <c:v>137.096631</c:v>
                </c:pt>
                <c:pt idx="1">
                  <c:v>163.94054299999999</c:v>
                </c:pt>
                <c:pt idx="2">
                  <c:v>242.36884099999997</c:v>
                </c:pt>
                <c:pt idx="3">
                  <c:v>165.19419099999999</c:v>
                </c:pt>
                <c:pt idx="4">
                  <c:v>106.406961</c:v>
                </c:pt>
                <c:pt idx="5">
                  <c:v>43.006149999999998</c:v>
                </c:pt>
                <c:pt idx="6">
                  <c:v>54.776383000000003</c:v>
                </c:pt>
                <c:pt idx="7">
                  <c:v>199.28735200000003</c:v>
                </c:pt>
                <c:pt idx="8">
                  <c:v>159.74481299999999</c:v>
                </c:pt>
                <c:pt idx="9">
                  <c:v>102.89202</c:v>
                </c:pt>
                <c:pt idx="10">
                  <c:v>166.00462100000001</c:v>
                </c:pt>
                <c:pt idx="11">
                  <c:v>211.54832099999999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0-492A-8E36-F729C97D123A}"/>
            </c:ext>
          </c:extLst>
        </c:ser>
        <c:ser>
          <c:idx val="3"/>
          <c:order val="1"/>
          <c:tx>
            <c:strRef>
              <c:f>'Data 3'!$D$6</c:f>
              <c:strCache>
                <c:ptCount val="1"/>
                <c:pt idx="0">
                  <c:v>Generación convencional y zonas de regulación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3'!$D$7:$D$18</c:f>
              <c:numCache>
                <c:formatCode>#,##0</c:formatCode>
                <c:ptCount val="12"/>
                <c:pt idx="0">
                  <c:v>10.53448</c:v>
                </c:pt>
                <c:pt idx="1">
                  <c:v>11.976089</c:v>
                </c:pt>
                <c:pt idx="2">
                  <c:v>26.343367000000001</c:v>
                </c:pt>
                <c:pt idx="3">
                  <c:v>30.457427000000003</c:v>
                </c:pt>
                <c:pt idx="4">
                  <c:v>23.257857999999999</c:v>
                </c:pt>
                <c:pt idx="5">
                  <c:v>13.433921999999999</c:v>
                </c:pt>
                <c:pt idx="6">
                  <c:v>5.5391620000000001</c:v>
                </c:pt>
                <c:pt idx="7">
                  <c:v>11.383585000000002</c:v>
                </c:pt>
                <c:pt idx="8">
                  <c:v>6.621956</c:v>
                </c:pt>
                <c:pt idx="9">
                  <c:v>12.150886</c:v>
                </c:pt>
                <c:pt idx="10">
                  <c:v>3.7483659999999999</c:v>
                </c:pt>
                <c:pt idx="11">
                  <c:v>6.6680099999999998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0-492A-8E36-F729C97D123A}"/>
            </c:ext>
          </c:extLst>
        </c:ser>
        <c:ser>
          <c:idx val="0"/>
          <c:order val="2"/>
          <c:tx>
            <c:strRef>
              <c:f>'Data 3'!$E$6</c:f>
              <c:strCache>
                <c:ptCount val="1"/>
                <c:pt idx="0">
                  <c:v>Generación 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3'!$E$7:$E$18</c:f>
              <c:numCache>
                <c:formatCode>#,##0</c:formatCode>
                <c:ptCount val="12"/>
                <c:pt idx="0">
                  <c:v>70.576482999999996</c:v>
                </c:pt>
                <c:pt idx="1">
                  <c:v>79.439464999999998</c:v>
                </c:pt>
                <c:pt idx="2">
                  <c:v>95.108502999999999</c:v>
                </c:pt>
                <c:pt idx="3">
                  <c:v>122.901111</c:v>
                </c:pt>
                <c:pt idx="4">
                  <c:v>113.26966499999999</c:v>
                </c:pt>
                <c:pt idx="5">
                  <c:v>122.765687</c:v>
                </c:pt>
                <c:pt idx="6">
                  <c:v>148.360873</c:v>
                </c:pt>
                <c:pt idx="7">
                  <c:v>97.488714999999999</c:v>
                </c:pt>
                <c:pt idx="8">
                  <c:v>87.379541000000003</c:v>
                </c:pt>
                <c:pt idx="9">
                  <c:v>132.433144</c:v>
                </c:pt>
                <c:pt idx="10">
                  <c:v>106.847436</c:v>
                </c:pt>
                <c:pt idx="11">
                  <c:v>64.990915000000001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0-492A-8E36-F729C97D123A}"/>
            </c:ext>
          </c:extLst>
        </c:ser>
        <c:ser>
          <c:idx val="1"/>
          <c:order val="3"/>
          <c:tx>
            <c:strRef>
              <c:f>'Data 3'!$F$6</c:f>
              <c:strCache>
                <c:ptCount val="1"/>
                <c:pt idx="0">
                  <c:v>Otras renovables, cogeneración y residuos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'Data 3'!$F$7:$F$18</c:f>
              <c:numCache>
                <c:formatCode>#,##0</c:formatCode>
                <c:ptCount val="12"/>
                <c:pt idx="0">
                  <c:v>31.376701000000001</c:v>
                </c:pt>
                <c:pt idx="1">
                  <c:v>33.841109000000003</c:v>
                </c:pt>
                <c:pt idx="2">
                  <c:v>63.657066</c:v>
                </c:pt>
                <c:pt idx="3">
                  <c:v>66.772376000000008</c:v>
                </c:pt>
                <c:pt idx="4">
                  <c:v>44.924085999999996</c:v>
                </c:pt>
                <c:pt idx="5">
                  <c:v>44.445611999999997</c:v>
                </c:pt>
                <c:pt idx="6">
                  <c:v>31.580995999999999</c:v>
                </c:pt>
                <c:pt idx="7">
                  <c:v>38.292448</c:v>
                </c:pt>
                <c:pt idx="8">
                  <c:v>41.589729999999996</c:v>
                </c:pt>
                <c:pt idx="9">
                  <c:v>37.119677999999993</c:v>
                </c:pt>
                <c:pt idx="10">
                  <c:v>18.192340999999999</c:v>
                </c:pt>
                <c:pt idx="11">
                  <c:v>12.855179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90-492A-8E36-F729C97D123A}"/>
            </c:ext>
          </c:extLst>
        </c:ser>
        <c:ser>
          <c:idx val="5"/>
          <c:order val="4"/>
          <c:tx>
            <c:strRef>
              <c:f>'Data 3'!$G$6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val>
            <c:numRef>
              <c:f>'Data 3'!$G$7:$G$18</c:f>
              <c:numCache>
                <c:formatCode>#,##0</c:formatCode>
                <c:ptCount val="12"/>
                <c:pt idx="0">
                  <c:v>1.0800000000000001E-2</c:v>
                </c:pt>
                <c:pt idx="1">
                  <c:v>1.3599999999999999E-2</c:v>
                </c:pt>
                <c:pt idx="2">
                  <c:v>6.7999999999999996E-3</c:v>
                </c:pt>
                <c:pt idx="3">
                  <c:v>0</c:v>
                </c:pt>
                <c:pt idx="4">
                  <c:v>0</c:v>
                </c:pt>
                <c:pt idx="5">
                  <c:v>2E-3</c:v>
                </c:pt>
                <c:pt idx="6">
                  <c:v>4.0000000000000001E-3</c:v>
                </c:pt>
                <c:pt idx="7">
                  <c:v>1.6000000000000001E-3</c:v>
                </c:pt>
                <c:pt idx="8">
                  <c:v>8.0000000000000004E-4</c:v>
                </c:pt>
                <c:pt idx="9">
                  <c:v>1.6000000000000001E-3</c:v>
                </c:pt>
                <c:pt idx="10">
                  <c:v>8.4000000000000012E-3</c:v>
                </c:pt>
                <c:pt idx="11">
                  <c:v>7.6E-3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90-492A-8E36-F729C97D123A}"/>
            </c:ext>
          </c:extLst>
        </c:ser>
        <c:ser>
          <c:idx val="6"/>
          <c:order val="5"/>
          <c:tx>
            <c:strRef>
              <c:f>'Data 3'!$H$6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3'!$H$7:$H$18</c:f>
              <c:numCache>
                <c:formatCode>#,##0.0</c:formatCode>
                <c:ptCount val="12"/>
                <c:pt idx="0">
                  <c:v>0.434888</c:v>
                </c:pt>
                <c:pt idx="1">
                  <c:v>0.39013600000000004</c:v>
                </c:pt>
                <c:pt idx="2">
                  <c:v>0.41720000000000002</c:v>
                </c:pt>
                <c:pt idx="3">
                  <c:v>0.32061200000000001</c:v>
                </c:pt>
                <c:pt idx="4">
                  <c:v>5.6180000000000001E-2</c:v>
                </c:pt>
                <c:pt idx="5">
                  <c:v>0.10382</c:v>
                </c:pt>
                <c:pt idx="6">
                  <c:v>0.24389599999999997</c:v>
                </c:pt>
                <c:pt idx="7">
                  <c:v>0.40527199999999997</c:v>
                </c:pt>
                <c:pt idx="8">
                  <c:v>0.52222400000000002</c:v>
                </c:pt>
                <c:pt idx="9">
                  <c:v>0.42688799999999999</c:v>
                </c:pt>
                <c:pt idx="10">
                  <c:v>0.41283199999999998</c:v>
                </c:pt>
                <c:pt idx="11">
                  <c:v>0.39251600000000003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90-492A-8E36-F729C97D123A}"/>
            </c:ext>
          </c:extLst>
        </c:ser>
        <c:ser>
          <c:idx val="4"/>
          <c:order val="6"/>
          <c:tx>
            <c:strRef>
              <c:f>'Data 3'!$I$6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3'!$I$7:$I$18</c:f>
              <c:numCache>
                <c:formatCode>#,##0</c:formatCode>
                <c:ptCount val="12"/>
                <c:pt idx="0">
                  <c:v>18.272580000000001</c:v>
                </c:pt>
                <c:pt idx="1">
                  <c:v>7.4077020000000005</c:v>
                </c:pt>
                <c:pt idx="2">
                  <c:v>19.297971</c:v>
                </c:pt>
                <c:pt idx="3">
                  <c:v>12.918304000000001</c:v>
                </c:pt>
                <c:pt idx="4">
                  <c:v>14.803122</c:v>
                </c:pt>
                <c:pt idx="5">
                  <c:v>13.782121</c:v>
                </c:pt>
                <c:pt idx="6">
                  <c:v>15.424059999999999</c:v>
                </c:pt>
                <c:pt idx="7">
                  <c:v>18.809594000000001</c:v>
                </c:pt>
                <c:pt idx="8">
                  <c:v>19.442739000000003</c:v>
                </c:pt>
                <c:pt idx="9">
                  <c:v>13.741781000000001</c:v>
                </c:pt>
                <c:pt idx="10">
                  <c:v>13.213445999999999</c:v>
                </c:pt>
                <c:pt idx="11">
                  <c:v>30.358183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0-492A-8E36-F729C97D1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8768"/>
        <c:axId val="461549160"/>
      </c:barChart>
      <c:catAx>
        <c:axId val="4615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9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549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1548768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9067689488340772"/>
          <c:y val="3.7974683544303806E-2"/>
          <c:w val="0.65510107208990132"/>
          <c:h val="0.2770762040820846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2987" name="Picture 1">
          <a:extLst>
            <a:ext uri="{FF2B5EF4-FFF2-40B4-BE49-F238E27FC236}">
              <a16:creationId xmlns:a16="http://schemas.microsoft.com/office/drawing/2014/main" id="{00000000-0008-0000-0000-0000DBD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2988" name="Line 4">
          <a:extLst>
            <a:ext uri="{FF2B5EF4-FFF2-40B4-BE49-F238E27FC236}">
              <a16:creationId xmlns:a16="http://schemas.microsoft.com/office/drawing/2014/main" id="{00000000-0008-0000-0000-0000DCDDA6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00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6</xdr:row>
      <xdr:rowOff>0</xdr:rowOff>
    </xdr:from>
    <xdr:to>
      <xdr:col>2</xdr:col>
      <xdr:colOff>1066800</xdr:colOff>
      <xdr:row>28</xdr:row>
      <xdr:rowOff>9525</xdr:rowOff>
    </xdr:to>
    <xdr:pic>
      <xdr:nvPicPr>
        <xdr:cNvPr id="27712989" name="Picture 3">
          <a:extLst>
            <a:ext uri="{FF2B5EF4-FFF2-40B4-BE49-F238E27FC236}">
              <a16:creationId xmlns:a16="http://schemas.microsoft.com/office/drawing/2014/main" id="{00000000-0008-0000-0000-0000DDDDA6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" y="866775"/>
          <a:ext cx="1043940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0.85439</cdr:x>
      <cdr:y>0.2265</cdr:y>
    </cdr:from>
    <cdr:to>
      <cdr:x>0.96121</cdr:x>
      <cdr:y>0.31156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264" y="477293"/>
          <a:ext cx="770648" cy="18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0.84754</cdr:x>
      <cdr:y>0.60556</cdr:y>
    </cdr:from>
    <cdr:to>
      <cdr:x>0.9522</cdr:x>
      <cdr:y>0.87671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4500" y="421059"/>
          <a:ext cx="735304" cy="188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2841" name="Picture 9">
          <a:extLst>
            <a:ext uri="{FF2B5EF4-FFF2-40B4-BE49-F238E27FC236}">
              <a16:creationId xmlns:a16="http://schemas.microsoft.com/office/drawing/2014/main" id="{00000000-0008-0000-0800-00007952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33020</xdr:colOff>
      <xdr:row>3</xdr:row>
      <xdr:rowOff>6350</xdr:rowOff>
    </xdr:from>
    <xdr:to>
      <xdr:col>5</xdr:col>
      <xdr:colOff>12700</xdr:colOff>
      <xdr:row>3</xdr:row>
      <xdr:rowOff>55880</xdr:rowOff>
    </xdr:to>
    <xdr:sp macro="" textlink="">
      <xdr:nvSpPr>
        <xdr:cNvPr id="27742842" name="Line 10">
          <a:extLst>
            <a:ext uri="{FF2B5EF4-FFF2-40B4-BE49-F238E27FC236}">
              <a16:creationId xmlns:a16="http://schemas.microsoft.com/office/drawing/2014/main" id="{00000000-0008-0000-0800-00007A52A701}"/>
            </a:ext>
          </a:extLst>
        </xdr:cNvPr>
        <xdr:cNvSpPr>
          <a:spLocks noChangeShapeType="1"/>
        </xdr:cNvSpPr>
      </xdr:nvSpPr>
      <xdr:spPr bwMode="auto">
        <a:xfrm flipH="1">
          <a:off x="242570" y="469900"/>
          <a:ext cx="8818880" cy="4953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7239000</xdr:colOff>
      <xdr:row>17</xdr:row>
      <xdr:rowOff>144780</xdr:rowOff>
    </xdr:to>
    <xdr:graphicFrame macro="">
      <xdr:nvGraphicFramePr>
        <xdr:cNvPr id="27742843" name="Chart 16">
          <a:extLst>
            <a:ext uri="{FF2B5EF4-FFF2-40B4-BE49-F238E27FC236}">
              <a16:creationId xmlns:a16="http://schemas.microsoft.com/office/drawing/2014/main" id="{00000000-0008-0000-0800-00007B5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68580</xdr:colOff>
      <xdr:row>15</xdr:row>
      <xdr:rowOff>30480</xdr:rowOff>
    </xdr:from>
    <xdr:to>
      <xdr:col>4</xdr:col>
      <xdr:colOff>7239000</xdr:colOff>
      <xdr:row>23</xdr:row>
      <xdr:rowOff>68580</xdr:rowOff>
    </xdr:to>
    <xdr:graphicFrame macro="">
      <xdr:nvGraphicFramePr>
        <xdr:cNvPr id="27742844" name="Chart 21">
          <a:extLst>
            <a:ext uri="{FF2B5EF4-FFF2-40B4-BE49-F238E27FC236}">
              <a16:creationId xmlns:a16="http://schemas.microsoft.com/office/drawing/2014/main" id="{00000000-0008-0000-0800-00007C52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0.9182</cdr:x>
      <cdr:y>0.21687</cdr:y>
    </cdr:from>
    <cdr:to>
      <cdr:x>0.96486</cdr:x>
      <cdr:y>0.31084</cdr:y>
    </cdr:to>
    <cdr:sp macro="" textlink="">
      <cdr:nvSpPr>
        <cdr:cNvPr id="87245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9744" y="408184"/>
          <a:ext cx="337772" cy="178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0.91822</cdr:x>
      <cdr:y>0.74811</cdr:y>
    </cdr:from>
    <cdr:to>
      <cdr:x>0.96661</cdr:x>
      <cdr:y>0.86922</cdr:y>
    </cdr:to>
    <cdr:sp macro="" textlink="">
      <cdr:nvSpPr>
        <cdr:cNvPr id="1226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6817" y="998221"/>
          <a:ext cx="343563" cy="16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1088513" name="Text Box 1">
          <a:extLst>
            <a:ext uri="{FF2B5EF4-FFF2-40B4-BE49-F238E27FC236}">
              <a16:creationId xmlns:a16="http://schemas.microsoft.com/office/drawing/2014/main" id="{00000000-0008-0000-0A00-0000019C1000}"/>
            </a:ext>
          </a:extLst>
        </xdr:cNvPr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5926" name="Picture 2">
          <a:extLst>
            <a:ext uri="{FF2B5EF4-FFF2-40B4-BE49-F238E27FC236}">
              <a16:creationId xmlns:a16="http://schemas.microsoft.com/office/drawing/2014/main" id="{00000000-0008-0000-0A00-0000B6D3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5927" name="Line 3">
          <a:extLst>
            <a:ext uri="{FF2B5EF4-FFF2-40B4-BE49-F238E27FC236}">
              <a16:creationId xmlns:a16="http://schemas.microsoft.com/office/drawing/2014/main" id="{00000000-0008-0000-0A00-0000B7D3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45720</xdr:rowOff>
    </xdr:to>
    <xdr:graphicFrame macro="">
      <xdr:nvGraphicFramePr>
        <xdr:cNvPr id="27775928" name="Chart 4">
          <a:extLst>
            <a:ext uri="{FF2B5EF4-FFF2-40B4-BE49-F238E27FC236}">
              <a16:creationId xmlns:a16="http://schemas.microsoft.com/office/drawing/2014/main" id="{00000000-0008-0000-0A00-0000B8D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99060</xdr:rowOff>
    </xdr:from>
    <xdr:to>
      <xdr:col>5</xdr:col>
      <xdr:colOff>0</xdr:colOff>
      <xdr:row>24</xdr:row>
      <xdr:rowOff>45720</xdr:rowOff>
    </xdr:to>
    <xdr:graphicFrame macro="">
      <xdr:nvGraphicFramePr>
        <xdr:cNvPr id="27775929" name="Chart 5">
          <a:extLst>
            <a:ext uri="{FF2B5EF4-FFF2-40B4-BE49-F238E27FC236}">
              <a16:creationId xmlns:a16="http://schemas.microsoft.com/office/drawing/2014/main" id="{00000000-0008-0000-0A00-0000B9D3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704850</xdr:colOff>
      <xdr:row>21</xdr:row>
      <xdr:rowOff>116205</xdr:rowOff>
    </xdr:from>
    <xdr:ext cx="334013" cy="182353"/>
    <xdr:sp macro="" textlink="">
      <xdr:nvSpPr>
        <xdr:cNvPr id="1088518" name="Text Box 6">
          <a:extLst>
            <a:ext uri="{FF2B5EF4-FFF2-40B4-BE49-F238E27FC236}">
              <a16:creationId xmlns:a16="http://schemas.microsoft.com/office/drawing/2014/main" id="{00000000-0008-0000-0A00-0000069C1000}"/>
            </a:ext>
          </a:extLst>
        </xdr:cNvPr>
        <xdr:cNvSpPr txBox="1">
          <a:spLocks noChangeArrowheads="1"/>
        </xdr:cNvSpPr>
      </xdr:nvSpPr>
      <xdr:spPr bwMode="auto">
        <a:xfrm>
          <a:off x="2562225" y="3564255"/>
          <a:ext cx="334013" cy="182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22860" rIns="18288" bIns="0" anchor="t" upright="1">
          <a:noAutofit/>
        </a:bodyPr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 bajar</a:t>
          </a:r>
        </a:p>
      </xdr:txBody>
    </xdr:sp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0.06467</cdr:x>
      <cdr:y>0.34216</cdr:y>
    </cdr:from>
    <cdr:to>
      <cdr:x>0.15262</cdr:x>
      <cdr:y>0.42634</cdr:y>
    </cdr:to>
    <cdr:sp macro="" textlink="">
      <cdr:nvSpPr>
        <cdr:cNvPr id="108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836" y="625088"/>
          <a:ext cx="619916" cy="153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8682" name="Picture 2">
          <a:extLst>
            <a:ext uri="{FF2B5EF4-FFF2-40B4-BE49-F238E27FC236}">
              <a16:creationId xmlns:a16="http://schemas.microsoft.com/office/drawing/2014/main" id="{00000000-0008-0000-0B00-00007ADE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8683" name="Line 3">
          <a:extLst>
            <a:ext uri="{FF2B5EF4-FFF2-40B4-BE49-F238E27FC236}">
              <a16:creationId xmlns:a16="http://schemas.microsoft.com/office/drawing/2014/main" id="{00000000-0008-0000-0B00-00007BDE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7620</xdr:colOff>
      <xdr:row>23</xdr:row>
      <xdr:rowOff>160020</xdr:rowOff>
    </xdr:to>
    <xdr:graphicFrame macro="">
      <xdr:nvGraphicFramePr>
        <xdr:cNvPr id="27778684" name="Chart 4">
          <a:extLst>
            <a:ext uri="{FF2B5EF4-FFF2-40B4-BE49-F238E27FC236}">
              <a16:creationId xmlns:a16="http://schemas.microsoft.com/office/drawing/2014/main" id="{00000000-0008-0000-0B00-00007CD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82777" name="Picture 1">
          <a:extLst>
            <a:ext uri="{FF2B5EF4-FFF2-40B4-BE49-F238E27FC236}">
              <a16:creationId xmlns:a16="http://schemas.microsoft.com/office/drawing/2014/main" id="{00000000-0008-0000-0C00-000079EE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82778" name="Line 2">
          <a:extLst>
            <a:ext uri="{FF2B5EF4-FFF2-40B4-BE49-F238E27FC236}">
              <a16:creationId xmlns:a16="http://schemas.microsoft.com/office/drawing/2014/main" id="{00000000-0008-0000-0C00-00007AEE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7620</xdr:colOff>
      <xdr:row>16</xdr:row>
      <xdr:rowOff>114300</xdr:rowOff>
    </xdr:to>
    <xdr:graphicFrame macro="">
      <xdr:nvGraphicFramePr>
        <xdr:cNvPr id="27782779" name="Chart 3">
          <a:extLst>
            <a:ext uri="{FF2B5EF4-FFF2-40B4-BE49-F238E27FC236}">
              <a16:creationId xmlns:a16="http://schemas.microsoft.com/office/drawing/2014/main" id="{00000000-0008-0000-0C00-00007BE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</xdr:colOff>
      <xdr:row>15</xdr:row>
      <xdr:rowOff>114300</xdr:rowOff>
    </xdr:from>
    <xdr:to>
      <xdr:col>5</xdr:col>
      <xdr:colOff>22860</xdr:colOff>
      <xdr:row>24</xdr:row>
      <xdr:rowOff>22860</xdr:rowOff>
    </xdr:to>
    <xdr:graphicFrame macro="">
      <xdr:nvGraphicFramePr>
        <xdr:cNvPr id="27782780" name="Chart 6">
          <a:extLst>
            <a:ext uri="{FF2B5EF4-FFF2-40B4-BE49-F238E27FC236}">
              <a16:creationId xmlns:a16="http://schemas.microsoft.com/office/drawing/2014/main" id="{00000000-0008-0000-0C00-00007CEE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1579244</xdr:colOff>
      <xdr:row>6</xdr:row>
      <xdr:rowOff>45720</xdr:rowOff>
    </xdr:from>
    <xdr:to>
      <xdr:col>5</xdr:col>
      <xdr:colOff>581024</xdr:colOff>
      <xdr:row>23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22</xdr:col>
      <xdr:colOff>0</xdr:colOff>
      <xdr:row>0</xdr:row>
      <xdr:rowOff>0</xdr:rowOff>
    </xdr:to>
    <xdr:graphicFrame macro="">
      <xdr:nvGraphicFramePr>
        <xdr:cNvPr id="27711963" name="Chart 1">
          <a:extLst>
            <a:ext uri="{FF2B5EF4-FFF2-40B4-BE49-F238E27FC236}">
              <a16:creationId xmlns:a16="http://schemas.microsoft.com/office/drawing/2014/main" id="{00000000-0008-0000-0100-0000DBD9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1964" name="Picture 3">
          <a:extLst>
            <a:ext uri="{FF2B5EF4-FFF2-40B4-BE49-F238E27FC236}">
              <a16:creationId xmlns:a16="http://schemas.microsoft.com/office/drawing/2014/main" id="{00000000-0008-0000-0100-0000DCD9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21</xdr:col>
      <xdr:colOff>531495</xdr:colOff>
      <xdr:row>3</xdr:row>
      <xdr:rowOff>30480</xdr:rowOff>
    </xdr:to>
    <xdr:sp macro="" textlink="">
      <xdr:nvSpPr>
        <xdr:cNvPr id="27711965" name="Line 5">
          <a:extLst>
            <a:ext uri="{FF2B5EF4-FFF2-40B4-BE49-F238E27FC236}">
              <a16:creationId xmlns:a16="http://schemas.microsoft.com/office/drawing/2014/main" id="{00000000-0008-0000-0100-0000DDD9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977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0.08804</cdr:x>
      <cdr:y>0.09957</cdr:y>
    </cdr:from>
    <cdr:to>
      <cdr:x>0.22786</cdr:x>
      <cdr:y>0.19537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578122F-3017-4294-B250-628C4EFE3596}"/>
            </a:ext>
          </a:extLst>
        </cdr:cNvPr>
        <cdr:cNvSpPr txBox="1"/>
      </cdr:nvSpPr>
      <cdr:spPr>
        <a:xfrm xmlns:a="http://schemas.openxmlformats.org/drawingml/2006/main">
          <a:off x="679450" y="279400"/>
          <a:ext cx="1078997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  <cdr:relSizeAnchor xmlns:cdr="http://schemas.openxmlformats.org/drawingml/2006/chartDrawing">
    <cdr:from>
      <cdr:x>0.09051</cdr:x>
      <cdr:y>0.79882</cdr:y>
    </cdr:from>
    <cdr:to>
      <cdr:x>0.23033</cdr:x>
      <cdr:y>0.89462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EB579070-29C0-44D2-84AE-1055AA561FEF}"/>
            </a:ext>
          </a:extLst>
        </cdr:cNvPr>
        <cdr:cNvSpPr txBox="1"/>
      </cdr:nvSpPr>
      <cdr:spPr>
        <a:xfrm xmlns:a="http://schemas.openxmlformats.org/drawingml/2006/main">
          <a:off x="698500" y="2241550"/>
          <a:ext cx="1078997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536295-8E92-4EC2-B387-8355A2881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B1A8BA9-ABD2-445F-AB27-FBCD95EF917D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28575</xdr:colOff>
      <xdr:row>6</xdr:row>
      <xdr:rowOff>28575</xdr:rowOff>
    </xdr:from>
    <xdr:to>
      <xdr:col>5</xdr:col>
      <xdr:colOff>611505</xdr:colOff>
      <xdr:row>23</xdr:row>
      <xdr:rowOff>81915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39B6DE6F-2CBE-4A07-B06E-1092DC5A2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0.08804</cdr:x>
      <cdr:y>0.09957</cdr:y>
    </cdr:from>
    <cdr:to>
      <cdr:x>0.22786</cdr:x>
      <cdr:y>0.19537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578122F-3017-4294-B250-628C4EFE3596}"/>
            </a:ext>
          </a:extLst>
        </cdr:cNvPr>
        <cdr:cNvSpPr txBox="1"/>
      </cdr:nvSpPr>
      <cdr:spPr>
        <a:xfrm xmlns:a="http://schemas.openxmlformats.org/drawingml/2006/main">
          <a:off x="679450" y="279400"/>
          <a:ext cx="1078997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  <cdr:relSizeAnchor xmlns:cdr="http://schemas.openxmlformats.org/drawingml/2006/chartDrawing">
    <cdr:from>
      <cdr:x>0.09051</cdr:x>
      <cdr:y>0.79882</cdr:y>
    </cdr:from>
    <cdr:to>
      <cdr:x>0.23033</cdr:x>
      <cdr:y>0.89462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EB579070-29C0-44D2-84AE-1055AA561FEF}"/>
            </a:ext>
          </a:extLst>
        </cdr:cNvPr>
        <cdr:cNvSpPr txBox="1"/>
      </cdr:nvSpPr>
      <cdr:spPr>
        <a:xfrm xmlns:a="http://schemas.openxmlformats.org/drawingml/2006/main">
          <a:off x="698500" y="2241550"/>
          <a:ext cx="1078997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6</xdr:row>
      <xdr:rowOff>7620</xdr:rowOff>
    </xdr:from>
    <xdr:to>
      <xdr:col>5</xdr:col>
      <xdr:colOff>0</xdr:colOff>
      <xdr:row>16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15</xdr:row>
      <xdr:rowOff>7620</xdr:rowOff>
    </xdr:from>
    <xdr:to>
      <xdr:col>5</xdr:col>
      <xdr:colOff>22860</xdr:colOff>
      <xdr:row>23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5899785</xdr:colOff>
      <xdr:row>7</xdr:row>
      <xdr:rowOff>146685</xdr:rowOff>
    </xdr:from>
    <xdr:to>
      <xdr:col>4</xdr:col>
      <xdr:colOff>6882708</xdr:colOff>
      <xdr:row>9</xdr:row>
      <xdr:rowOff>7620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7757160" y="1365885"/>
          <a:ext cx="982923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Francia → España</a:t>
          </a:r>
        </a:p>
      </xdr:txBody>
    </xdr:sp>
    <xdr:clientData/>
  </xdr:twoCellAnchor>
  <xdr:twoCellAnchor>
    <xdr:from>
      <xdr:col>4</xdr:col>
      <xdr:colOff>5857875</xdr:colOff>
      <xdr:row>21</xdr:row>
      <xdr:rowOff>95250</xdr:rowOff>
    </xdr:from>
    <xdr:to>
      <xdr:col>4</xdr:col>
      <xdr:colOff>6843302</xdr:colOff>
      <xdr:row>22</xdr:row>
      <xdr:rowOff>90168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7715250" y="3581400"/>
          <a:ext cx="985427" cy="156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España → Francia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1579245</xdr:colOff>
      <xdr:row>6</xdr:row>
      <xdr:rowOff>45720</xdr:rowOff>
    </xdr:from>
    <xdr:to>
      <xdr:col>5</xdr:col>
      <xdr:colOff>0</xdr:colOff>
      <xdr:row>23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6686550</xdr:colOff>
      <xdr:row>6</xdr:row>
      <xdr:rowOff>9525</xdr:rowOff>
    </xdr:from>
    <xdr:to>
      <xdr:col>5</xdr:col>
      <xdr:colOff>600074</xdr:colOff>
      <xdr:row>24</xdr:row>
      <xdr:rowOff>9525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7618</xdr:colOff>
      <xdr:row>3</xdr:row>
      <xdr:rowOff>19050</xdr:rowOff>
    </xdr:from>
    <xdr:to>
      <xdr:col>12</xdr:col>
      <xdr:colOff>390524</xdr:colOff>
      <xdr:row>3</xdr:row>
      <xdr:rowOff>30478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 flipH="1">
          <a:off x="198118" y="485775"/>
          <a:ext cx="6621781" cy="1142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57150</xdr:colOff>
      <xdr:row>6</xdr:row>
      <xdr:rowOff>45720</xdr:rowOff>
    </xdr:from>
    <xdr:to>
      <xdr:col>5</xdr:col>
      <xdr:colOff>600075</xdr:colOff>
      <xdr:row>23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1B852E-E4F5-4326-A8D3-15073A0AA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1EBD0D-EB33-4C9C-9174-DE7B1F883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3A49A9E-7E84-44DD-BD1A-11A367E60829}"/>
            </a:ext>
          </a:extLst>
        </xdr:cNvPr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638175</xdr:colOff>
      <xdr:row>20</xdr:row>
      <xdr:rowOff>47624</xdr:rowOff>
    </xdr:from>
    <xdr:to>
      <xdr:col>4</xdr:col>
      <xdr:colOff>1717172</xdr:colOff>
      <xdr:row>21</xdr:row>
      <xdr:rowOff>104774</xdr:rowOff>
    </xdr:to>
    <xdr:sp macro="" textlink="">
      <xdr:nvSpPr>
        <xdr:cNvPr id="5" name="CuadroTexto 1">
          <a:extLst>
            <a:ext uri="{FF2B5EF4-FFF2-40B4-BE49-F238E27FC236}">
              <a16:creationId xmlns:a16="http://schemas.microsoft.com/office/drawing/2014/main" id="{92658B47-5182-4EF4-BA9E-97769372D67E}"/>
            </a:ext>
          </a:extLst>
        </xdr:cNvPr>
        <xdr:cNvSpPr txBox="1"/>
      </xdr:nvSpPr>
      <xdr:spPr>
        <a:xfrm>
          <a:off x="2495550" y="3371849"/>
          <a:ext cx="1078997" cy="2190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xdr:txBody>
    </xdr: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0.08431</cdr:x>
      <cdr:y>0.06902</cdr:y>
    </cdr:from>
    <cdr:to>
      <cdr:x>0.22413</cdr:x>
      <cdr:y>0.16482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FBD99ED-40F2-4A0A-8D8A-DC534BBE0AAE}"/>
            </a:ext>
          </a:extLst>
        </cdr:cNvPr>
        <cdr:cNvSpPr txBox="1"/>
      </cdr:nvSpPr>
      <cdr:spPr>
        <a:xfrm xmlns:a="http://schemas.openxmlformats.org/drawingml/2006/main">
          <a:off x="647254" y="193675"/>
          <a:ext cx="1073420" cy="268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6</xdr:row>
      <xdr:rowOff>7620</xdr:rowOff>
    </xdr:from>
    <xdr:to>
      <xdr:col>5</xdr:col>
      <xdr:colOff>0</xdr:colOff>
      <xdr:row>16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F6A132-E12A-4B14-881E-97E126FB9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58E469-8DD6-444C-BDDB-A02F13E83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1EAFAA2-5728-4011-AF55-EA996643F639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15</xdr:row>
      <xdr:rowOff>7620</xdr:rowOff>
    </xdr:from>
    <xdr:to>
      <xdr:col>5</xdr:col>
      <xdr:colOff>22860</xdr:colOff>
      <xdr:row>23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F2E3347C-6260-4306-86A5-13AE25057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5899785</xdr:colOff>
      <xdr:row>7</xdr:row>
      <xdr:rowOff>146685</xdr:rowOff>
    </xdr:from>
    <xdr:to>
      <xdr:col>4</xdr:col>
      <xdr:colOff>6882708</xdr:colOff>
      <xdr:row>9</xdr:row>
      <xdr:rowOff>7620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D3319A94-9227-49E3-B92D-06CF72C1343D}"/>
            </a:ext>
          </a:extLst>
        </xdr:cNvPr>
        <xdr:cNvSpPr txBox="1">
          <a:spLocks noChangeArrowheads="1"/>
        </xdr:cNvSpPr>
      </xdr:nvSpPr>
      <xdr:spPr bwMode="auto">
        <a:xfrm>
          <a:off x="7757160" y="1365885"/>
          <a:ext cx="982923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Portugal → España</a:t>
          </a:r>
        </a:p>
      </xdr:txBody>
    </xdr:sp>
    <xdr:clientData/>
  </xdr:twoCellAnchor>
  <xdr:twoCellAnchor>
    <xdr:from>
      <xdr:col>4</xdr:col>
      <xdr:colOff>5857875</xdr:colOff>
      <xdr:row>21</xdr:row>
      <xdr:rowOff>95250</xdr:rowOff>
    </xdr:from>
    <xdr:to>
      <xdr:col>4</xdr:col>
      <xdr:colOff>6843302</xdr:colOff>
      <xdr:row>22</xdr:row>
      <xdr:rowOff>90168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697EAAB-8773-4438-A876-8274B0833740}"/>
            </a:ext>
          </a:extLst>
        </xdr:cNvPr>
        <xdr:cNvSpPr txBox="1">
          <a:spLocks noChangeArrowheads="1"/>
        </xdr:cNvSpPr>
      </xdr:nvSpPr>
      <xdr:spPr bwMode="auto">
        <a:xfrm>
          <a:off x="7715250" y="3581400"/>
          <a:ext cx="985427" cy="156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España → Portugal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74D81B-C7AE-4F06-B751-DFD9CA85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7618</xdr:colOff>
      <xdr:row>3</xdr:row>
      <xdr:rowOff>19050</xdr:rowOff>
    </xdr:from>
    <xdr:to>
      <xdr:col>12</xdr:col>
      <xdr:colOff>390524</xdr:colOff>
      <xdr:row>3</xdr:row>
      <xdr:rowOff>30478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AA304D29-01C0-4B10-96B2-5854406A5EC7}"/>
            </a:ext>
          </a:extLst>
        </xdr:cNvPr>
        <xdr:cNvSpPr>
          <a:spLocks noChangeShapeType="1"/>
        </xdr:cNvSpPr>
      </xdr:nvSpPr>
      <xdr:spPr bwMode="auto">
        <a:xfrm flipH="1">
          <a:off x="198118" y="485775"/>
          <a:ext cx="6621781" cy="1142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2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2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57200"/>
          <a:ext cx="6233160" cy="3048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4657725</xdr:colOff>
      <xdr:row>26</xdr:row>
      <xdr:rowOff>157163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922020</xdr:colOff>
      <xdr:row>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7617</xdr:colOff>
      <xdr:row>3</xdr:row>
      <xdr:rowOff>12699</xdr:rowOff>
    </xdr:from>
    <xdr:to>
      <xdr:col>4</xdr:col>
      <xdr:colOff>8039099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10817" y="476249"/>
          <a:ext cx="9777732" cy="1778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</xdr:row>
      <xdr:rowOff>38099</xdr:rowOff>
    </xdr:from>
    <xdr:to>
      <xdr:col>4</xdr:col>
      <xdr:colOff>6696075</xdr:colOff>
      <xdr:row>22</xdr:row>
      <xdr:rowOff>0</xdr:rowOff>
    </xdr:to>
    <xdr:graphicFrame macro="">
      <xdr:nvGraphicFramePr>
        <xdr:cNvPr id="4" name="Graf_H08_0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6315075</xdr:colOff>
      <xdr:row>6</xdr:row>
      <xdr:rowOff>9525</xdr:rowOff>
    </xdr:from>
    <xdr:to>
      <xdr:col>4</xdr:col>
      <xdr:colOff>7629524</xdr:colOff>
      <xdr:row>21</xdr:row>
      <xdr:rowOff>152400</xdr:rowOff>
    </xdr:to>
    <xdr:graphicFrame macro="">
      <xdr:nvGraphicFramePr>
        <xdr:cNvPr id="5" name="Graf_H08_01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0.09204</cdr:x>
      <cdr:y>0.18407</cdr:y>
    </cdr:from>
    <cdr:to>
      <cdr:x>0.17758</cdr:x>
      <cdr:y>0.28038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19125" y="4381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0.09204</cdr:x>
      <cdr:y>0.18407</cdr:y>
    </cdr:from>
    <cdr:to>
      <cdr:x>0.17758</cdr:x>
      <cdr:y>0.28038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19125" y="4381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929640</xdr:colOff>
      <xdr:row>2</xdr:row>
      <xdr:rowOff>167640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25400</xdr:rowOff>
    </xdr:from>
    <xdr:to>
      <xdr:col>8</xdr:col>
      <xdr:colOff>647700</xdr:colOff>
      <xdr:row>3</xdr:row>
      <xdr:rowOff>30480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 flipH="1">
          <a:off x="217170" y="488950"/>
          <a:ext cx="4970780" cy="508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147318</xdr:colOff>
      <xdr:row>1</xdr:row>
      <xdr:rowOff>135255</xdr:rowOff>
    </xdr:from>
    <xdr:to>
      <xdr:col>16</xdr:col>
      <xdr:colOff>619124</xdr:colOff>
      <xdr:row>1</xdr:row>
      <xdr:rowOff>161925</xdr:rowOff>
    </xdr:to>
    <xdr:sp macro="" textlink="">
      <xdr:nvSpPr>
        <xdr:cNvPr id="27785533" name="Line 3">
          <a:extLst>
            <a:ext uri="{FF2B5EF4-FFF2-40B4-BE49-F238E27FC236}">
              <a16:creationId xmlns:a16="http://schemas.microsoft.com/office/drawing/2014/main" id="{00000000-0008-0000-1600-00003DF9A701}"/>
            </a:ext>
          </a:extLst>
        </xdr:cNvPr>
        <xdr:cNvSpPr>
          <a:spLocks noChangeShapeType="1"/>
        </xdr:cNvSpPr>
      </xdr:nvSpPr>
      <xdr:spPr bwMode="auto">
        <a:xfrm flipH="1" flipV="1">
          <a:off x="160018" y="408305"/>
          <a:ext cx="10352406" cy="2667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7785534" name="Picture 5">
          <a:extLst>
            <a:ext uri="{FF2B5EF4-FFF2-40B4-BE49-F238E27FC236}">
              <a16:creationId xmlns:a16="http://schemas.microsoft.com/office/drawing/2014/main" id="{00000000-0008-0000-1600-00003EF9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8548738" name="Picture 3">
          <a:extLst>
            <a:ext uri="{FF2B5EF4-FFF2-40B4-BE49-F238E27FC236}">
              <a16:creationId xmlns:a16="http://schemas.microsoft.com/office/drawing/2014/main" id="{00000000-0008-0000-1700-0000829E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2</xdr:row>
      <xdr:rowOff>30480</xdr:rowOff>
    </xdr:from>
    <xdr:to>
      <xdr:col>10</xdr:col>
      <xdr:colOff>824070</xdr:colOff>
      <xdr:row>2</xdr:row>
      <xdr:rowOff>30480</xdr:rowOff>
    </xdr:to>
    <xdr:sp macro="" textlink="">
      <xdr:nvSpPr>
        <xdr:cNvPr id="28548739" name="Line 4">
          <a:extLst>
            <a:ext uri="{FF2B5EF4-FFF2-40B4-BE49-F238E27FC236}">
              <a16:creationId xmlns:a16="http://schemas.microsoft.com/office/drawing/2014/main" id="{00000000-0008-0000-1700-0000839EB3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228600</xdr:colOff>
      <xdr:row>1</xdr:row>
      <xdr:rowOff>167640</xdr:rowOff>
    </xdr:to>
    <xdr:pic>
      <xdr:nvPicPr>
        <xdr:cNvPr id="27786557" name="Picture 1">
          <a:extLst>
            <a:ext uri="{FF2B5EF4-FFF2-40B4-BE49-F238E27FC236}">
              <a16:creationId xmlns:a16="http://schemas.microsoft.com/office/drawing/2014/main" id="{00000000-0008-0000-1800-00003DFD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22859</xdr:colOff>
      <xdr:row>1</xdr:row>
      <xdr:rowOff>180975</xdr:rowOff>
    </xdr:from>
    <xdr:to>
      <xdr:col>11</xdr:col>
      <xdr:colOff>228599</xdr:colOff>
      <xdr:row>2</xdr:row>
      <xdr:rowOff>30480</xdr:rowOff>
    </xdr:to>
    <xdr:sp macro="" textlink="">
      <xdr:nvSpPr>
        <xdr:cNvPr id="27786558" name="Line 2">
          <a:extLst>
            <a:ext uri="{FF2B5EF4-FFF2-40B4-BE49-F238E27FC236}">
              <a16:creationId xmlns:a16="http://schemas.microsoft.com/office/drawing/2014/main" id="{00000000-0008-0000-1800-00003EFDA701}"/>
            </a:ext>
          </a:extLst>
        </xdr:cNvPr>
        <xdr:cNvSpPr>
          <a:spLocks noChangeShapeType="1"/>
        </xdr:cNvSpPr>
      </xdr:nvSpPr>
      <xdr:spPr bwMode="auto">
        <a:xfrm flipH="1">
          <a:off x="203834" y="457200"/>
          <a:ext cx="7473315" cy="400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30027893" name="Picture 1">
          <a:extLst>
            <a:ext uri="{FF2B5EF4-FFF2-40B4-BE49-F238E27FC236}">
              <a16:creationId xmlns:a16="http://schemas.microsoft.com/office/drawing/2014/main" id="{00000000-0008-0000-1900-00007530C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70483</xdr:colOff>
      <xdr:row>2</xdr:row>
      <xdr:rowOff>19050</xdr:rowOff>
    </xdr:from>
    <xdr:to>
      <xdr:col>13</xdr:col>
      <xdr:colOff>695324</xdr:colOff>
      <xdr:row>2</xdr:row>
      <xdr:rowOff>30480</xdr:rowOff>
    </xdr:to>
    <xdr:sp macro="" textlink="">
      <xdr:nvSpPr>
        <xdr:cNvPr id="30027894" name="Line 2">
          <a:extLst>
            <a:ext uri="{FF2B5EF4-FFF2-40B4-BE49-F238E27FC236}">
              <a16:creationId xmlns:a16="http://schemas.microsoft.com/office/drawing/2014/main" id="{00000000-0008-0000-1900-00007630CA01}"/>
            </a:ext>
          </a:extLst>
        </xdr:cNvPr>
        <xdr:cNvSpPr>
          <a:spLocks noChangeShapeType="1"/>
        </xdr:cNvSpPr>
      </xdr:nvSpPr>
      <xdr:spPr bwMode="auto">
        <a:xfrm flipH="1">
          <a:off x="251458" y="476250"/>
          <a:ext cx="9768841" cy="1143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190500</xdr:colOff>
      <xdr:row>2</xdr:row>
      <xdr:rowOff>152400</xdr:rowOff>
    </xdr:from>
    <xdr:to>
      <xdr:col>11</xdr:col>
      <xdr:colOff>0</xdr:colOff>
      <xdr:row>3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A53BB60-BAE5-4E1B-992C-DC2DD08A01D1}"/>
            </a:ext>
          </a:extLst>
        </xdr:cNvPr>
        <xdr:cNvSpPr>
          <a:spLocks noChangeShapeType="1"/>
        </xdr:cNvSpPr>
      </xdr:nvSpPr>
      <xdr:spPr bwMode="auto">
        <a:xfrm flipH="1">
          <a:off x="381000" y="476250"/>
          <a:ext cx="68961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0</xdr:colOff>
      <xdr:row>1</xdr:row>
      <xdr:rowOff>38100</xdr:rowOff>
    </xdr:from>
    <xdr:to>
      <xdr:col>3</xdr:col>
      <xdr:colOff>106680</xdr:colOff>
      <xdr:row>2</xdr:row>
      <xdr:rowOff>127635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590E261-C119-444E-8D2D-BF05E0562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00025"/>
          <a:ext cx="8686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0.31254</cdr:x>
      <cdr:y>0.03179</cdr:y>
    </cdr:from>
    <cdr:to>
      <cdr:x>0.7422</cdr:x>
      <cdr:y>0.10659</cdr:y>
    </cdr:to>
    <cdr:sp macro="" textlink="'C2'!$H$16">
      <cdr:nvSpPr>
        <cdr:cNvPr id="2" name="CuadroTexto 4"/>
        <cdr:cNvSpPr txBox="1"/>
      </cdr:nvSpPr>
      <cdr:spPr>
        <a:xfrm xmlns:a="http://schemas.openxmlformats.org/drawingml/2006/main">
          <a:off x="1431925" y="107951"/>
          <a:ext cx="1968500" cy="254000"/>
        </a:xfrm>
        <a:prstGeom xmlns:a="http://schemas.openxmlformats.org/drawingml/2006/main" prst="rect">
          <a:avLst/>
        </a:prstGeom>
        <a:solidFill xmlns:a="http://schemas.openxmlformats.org/drawingml/2006/main">
          <a:srgbClr val="F5F5F5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bIns="3600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D7F515F-F68F-4921-B3E1-74A9E0BC21FB}" type="TxLink">
            <a:rPr lang="en-US" sz="10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Precio medio final: 40,37 €/MWh</a:t>
          </a:fld>
          <a:endParaRPr lang="es-ES" sz="1000">
            <a:solidFill>
              <a:srgbClr val="004563"/>
            </a:solidFill>
            <a:latin typeface="+mn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4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4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4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3543" name="Picture 3">
          <a:extLst>
            <a:ext uri="{FF2B5EF4-FFF2-40B4-BE49-F238E27FC236}">
              <a16:creationId xmlns:a16="http://schemas.microsoft.com/office/drawing/2014/main" id="{00000000-0008-0000-0500-00001707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419100</xdr:colOff>
      <xdr:row>3</xdr:row>
      <xdr:rowOff>38100</xdr:rowOff>
    </xdr:to>
    <xdr:sp macro="" textlink="">
      <xdr:nvSpPr>
        <xdr:cNvPr id="27723544" name="Line 7">
          <a:extLst>
            <a:ext uri="{FF2B5EF4-FFF2-40B4-BE49-F238E27FC236}">
              <a16:creationId xmlns:a16="http://schemas.microsoft.com/office/drawing/2014/main" id="{00000000-0008-0000-0500-00001807A701}"/>
            </a:ext>
          </a:extLst>
        </xdr:cNvPr>
        <xdr:cNvSpPr>
          <a:spLocks noChangeShapeType="1"/>
        </xdr:cNvSpPr>
      </xdr:nvSpPr>
      <xdr:spPr bwMode="auto">
        <a:xfrm flipH="1" flipV="1">
          <a:off x="217170" y="494030"/>
          <a:ext cx="681228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27723545" name="Line 11">
          <a:extLst>
            <a:ext uri="{FF2B5EF4-FFF2-40B4-BE49-F238E27FC236}">
              <a16:creationId xmlns:a16="http://schemas.microsoft.com/office/drawing/2014/main" id="{00000000-0008-0000-0500-00001907A701}"/>
            </a:ext>
          </a:extLst>
        </xdr:cNvPr>
        <xdr:cNvSpPr>
          <a:spLocks noChangeShapeType="1"/>
        </xdr:cNvSpPr>
      </xdr:nvSpPr>
      <xdr:spPr bwMode="auto">
        <a:xfrm flipH="1">
          <a:off x="392430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27723546" name="Line 12">
          <a:extLst>
            <a:ext uri="{FF2B5EF4-FFF2-40B4-BE49-F238E27FC236}">
              <a16:creationId xmlns:a16="http://schemas.microsoft.com/office/drawing/2014/main" id="{00000000-0008-0000-0500-00001A07A701}"/>
            </a:ext>
          </a:extLst>
        </xdr:cNvPr>
        <xdr:cNvSpPr>
          <a:spLocks noChangeShapeType="1"/>
        </xdr:cNvSpPr>
      </xdr:nvSpPr>
      <xdr:spPr bwMode="auto">
        <a:xfrm flipH="1">
          <a:off x="482346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27723547" name="Line 13">
          <a:extLst>
            <a:ext uri="{FF2B5EF4-FFF2-40B4-BE49-F238E27FC236}">
              <a16:creationId xmlns:a16="http://schemas.microsoft.com/office/drawing/2014/main" id="{00000000-0008-0000-0500-00001B07A701}"/>
            </a:ext>
          </a:extLst>
        </xdr:cNvPr>
        <xdr:cNvSpPr>
          <a:spLocks noChangeShapeType="1"/>
        </xdr:cNvSpPr>
      </xdr:nvSpPr>
      <xdr:spPr bwMode="auto">
        <a:xfrm flipH="1">
          <a:off x="572262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526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406400</xdr:colOff>
      <xdr:row>3</xdr:row>
      <xdr:rowOff>31750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217170" y="494030"/>
          <a:ext cx="6609080" cy="127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59055</xdr:colOff>
      <xdr:row>7</xdr:row>
      <xdr:rowOff>7620</xdr:rowOff>
    </xdr:from>
    <xdr:to>
      <xdr:col>7</xdr:col>
      <xdr:colOff>0</xdr:colOff>
      <xdr:row>7</xdr:row>
      <xdr:rowOff>7620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3850005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 flipH="1">
          <a:off x="46977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 flipH="1">
          <a:off x="55740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5</xdr:row>
      <xdr:rowOff>144780</xdr:rowOff>
    </xdr:from>
    <xdr:to>
      <xdr:col>4</xdr:col>
      <xdr:colOff>7044690</xdr:colOff>
      <xdr:row>19</xdr:row>
      <xdr:rowOff>15240</xdr:rowOff>
    </xdr:to>
    <xdr:graphicFrame macro="">
      <xdr:nvGraphicFramePr>
        <xdr:cNvPr id="27732601" name="Chart 1">
          <a:extLst>
            <a:ext uri="{FF2B5EF4-FFF2-40B4-BE49-F238E27FC236}">
              <a16:creationId xmlns:a16="http://schemas.microsoft.com/office/drawing/2014/main" id="{00000000-0008-0000-0700-0000792A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2602" name="Picture 2">
          <a:extLst>
            <a:ext uri="{FF2B5EF4-FFF2-40B4-BE49-F238E27FC236}">
              <a16:creationId xmlns:a16="http://schemas.microsoft.com/office/drawing/2014/main" id="{00000000-0008-0000-0700-00007A2A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32603" name="Line 3">
          <a:extLst>
            <a:ext uri="{FF2B5EF4-FFF2-40B4-BE49-F238E27FC236}">
              <a16:creationId xmlns:a16="http://schemas.microsoft.com/office/drawing/2014/main" id="{00000000-0008-0000-0700-00007B2AA701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18</xdr:row>
      <xdr:rowOff>28575</xdr:rowOff>
    </xdr:from>
    <xdr:to>
      <xdr:col>5</xdr:col>
      <xdr:colOff>22860</xdr:colOff>
      <xdr:row>22</xdr:row>
      <xdr:rowOff>76200</xdr:rowOff>
    </xdr:to>
    <xdr:graphicFrame macro="">
      <xdr:nvGraphicFramePr>
        <xdr:cNvPr id="27732604" name="Chart 11">
          <a:extLst>
            <a:ext uri="{FF2B5EF4-FFF2-40B4-BE49-F238E27FC236}">
              <a16:creationId xmlns:a16="http://schemas.microsoft.com/office/drawing/2014/main" id="{00000000-0008-0000-0700-00007C2AA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0">
    <pageSetUpPr autoPageBreaks="0" fitToPage="1"/>
  </sheetPr>
  <dimension ref="B1:H60"/>
  <sheetViews>
    <sheetView showGridLines="0" tabSelected="1" zoomScaleNormal="100" workbookViewId="0">
      <selection activeCell="E39" sqref="E38:E39"/>
    </sheetView>
  </sheetViews>
  <sheetFormatPr baseColWidth="10" defaultColWidth="11.42578125" defaultRowHeight="12.75"/>
  <cols>
    <col min="1" max="1" width="0.140625" style="7" customWidth="1"/>
    <col min="2" max="2" width="2.85546875" style="7" customWidth="1"/>
    <col min="3" max="3" width="16.42578125" style="7" customWidth="1"/>
    <col min="4" max="4" width="4.85546875" style="7" customWidth="1"/>
    <col min="5" max="5" width="95.85546875" style="7" customWidth="1"/>
    <col min="6" max="6" width="2.85546875" style="7" customWidth="1"/>
    <col min="7" max="16384" width="11.42578125" style="7"/>
  </cols>
  <sheetData>
    <row r="1" spans="2:8" ht="0.75" customHeight="1"/>
    <row r="2" spans="2:8" ht="21" customHeight="1">
      <c r="C2" s="8"/>
      <c r="D2" s="8"/>
      <c r="E2" s="54" t="s">
        <v>192</v>
      </c>
    </row>
    <row r="3" spans="2:8" ht="15" customHeight="1">
      <c r="C3" s="8"/>
      <c r="D3" s="8"/>
      <c r="E3" s="9" t="s">
        <v>220</v>
      </c>
    </row>
    <row r="4" spans="2:8" s="10" customFormat="1" ht="20.25" customHeight="1">
      <c r="B4" s="11"/>
      <c r="C4" s="12" t="s">
        <v>192</v>
      </c>
    </row>
    <row r="5" spans="2:8" s="10" customFormat="1" ht="8.25" customHeight="1">
      <c r="B5" s="11"/>
      <c r="C5" s="13"/>
    </row>
    <row r="6" spans="2:8" s="10" customFormat="1" ht="3" customHeight="1">
      <c r="B6" s="11"/>
      <c r="C6" s="13"/>
    </row>
    <row r="7" spans="2:8" s="10" customFormat="1" ht="7.5" customHeight="1">
      <c r="B7" s="11"/>
      <c r="C7" s="14"/>
      <c r="D7" s="145"/>
      <c r="E7" s="145"/>
    </row>
    <row r="8" spans="2:8" s="10" customFormat="1" ht="12.6" customHeight="1">
      <c r="B8" s="11"/>
      <c r="C8" s="15"/>
      <c r="D8" s="146" t="s">
        <v>33</v>
      </c>
      <c r="E8" s="147" t="str">
        <f>'C1'!$C$7</f>
        <v>Componentes del  precio medio  final de la energía peninsular. (Suministro de referencia + libre)</v>
      </c>
      <c r="F8" s="32"/>
      <c r="G8" s="101"/>
    </row>
    <row r="9" spans="2:8" s="10" customFormat="1" ht="12.6" customHeight="1">
      <c r="B9" s="11"/>
      <c r="C9" s="15"/>
      <c r="D9" s="146" t="s">
        <v>33</v>
      </c>
      <c r="E9" s="147" t="str">
        <f>'C2'!$C$7</f>
        <v>Componentes del precio medio final. 2020</v>
      </c>
      <c r="F9" s="32"/>
      <c r="G9" s="101"/>
    </row>
    <row r="10" spans="2:8" s="10" customFormat="1" ht="12.6" customHeight="1">
      <c r="B10" s="11"/>
      <c r="C10" s="15"/>
      <c r="D10" s="146" t="s">
        <v>33</v>
      </c>
      <c r="E10" s="147" t="str">
        <f>'C3'!$C$7</f>
        <v>Evolución de los componentes del precio medio final. (Suministro de referencia + libre)</v>
      </c>
      <c r="F10" s="32"/>
      <c r="H10" s="70"/>
    </row>
    <row r="11" spans="2:8" s="10" customFormat="1" ht="12.6" customHeight="1">
      <c r="B11" s="11"/>
      <c r="C11" s="15"/>
      <c r="D11" s="146" t="s">
        <v>33</v>
      </c>
      <c r="E11" s="147" t="str">
        <f>'C4'!$C$7</f>
        <v>Repercusión de los servicios de ajuste del sistema en el precio medio final</v>
      </c>
      <c r="F11" s="32"/>
      <c r="H11" s="70"/>
    </row>
    <row r="12" spans="2:8" s="10" customFormat="1" ht="12.6" customHeight="1">
      <c r="B12" s="11"/>
      <c r="C12" s="15"/>
      <c r="D12" s="146" t="s">
        <v>33</v>
      </c>
      <c r="E12" s="147" t="str">
        <f>'C5'!$C$7</f>
        <v xml:space="preserve">Necesidades de energías cubiertas en los servicios de ajuste
</v>
      </c>
      <c r="F12" s="32"/>
    </row>
    <row r="13" spans="2:8" s="10" customFormat="1" ht="12.6" customHeight="1">
      <c r="B13" s="11"/>
      <c r="C13" s="15"/>
      <c r="D13" s="146" t="s">
        <v>33</v>
      </c>
      <c r="E13" s="147" t="str">
        <f>'C6'!$C$7</f>
        <v xml:space="preserve">Precios medios ponderados de energías de los servicios de ajuste del sistema peninsular 
</v>
      </c>
      <c r="F13" s="32"/>
    </row>
    <row r="14" spans="2:8" s="10" customFormat="1" ht="12.6" customHeight="1">
      <c r="B14" s="11"/>
      <c r="C14" s="15"/>
      <c r="D14" s="146" t="s">
        <v>33</v>
      </c>
      <c r="E14" s="147" t="str">
        <f>'C7'!$C$7</f>
        <v>Resolución de restricciones técnicas PDBF. Desglose de energía programada por tipo de restricción</v>
      </c>
      <c r="F14" s="32"/>
    </row>
    <row r="15" spans="2:8" s="10" customFormat="1" ht="12.6" customHeight="1">
      <c r="B15" s="11"/>
      <c r="C15" s="15"/>
      <c r="D15" s="146" t="s">
        <v>33</v>
      </c>
      <c r="E15" s="147" t="str">
        <f>'C8'!$C$7</f>
        <v>Otros mercados de Servicios de Ajuste. Necesidades de energías cubiertas</v>
      </c>
      <c r="F15" s="32"/>
    </row>
    <row r="16" spans="2:8" s="10" customFormat="1" ht="12.6" customHeight="1">
      <c r="B16" s="11"/>
      <c r="C16" s="15"/>
      <c r="D16" s="146" t="s">
        <v>33</v>
      </c>
      <c r="E16" s="147" t="str">
        <f>'C10'!$C$7</f>
        <v>Desvíos netos medidos</v>
      </c>
      <c r="F16" s="32"/>
    </row>
    <row r="17" spans="2:6" s="10" customFormat="1" ht="12.6" customHeight="1">
      <c r="B17" s="11"/>
      <c r="C17" s="15"/>
      <c r="D17" s="146" t="s">
        <v>33</v>
      </c>
      <c r="E17" s="147" t="str">
        <f>'C11'!$C$7</f>
        <v>Precio del desvío en relación al precio del mercado diario</v>
      </c>
      <c r="F17" s="32"/>
    </row>
    <row r="18" spans="2:6" s="10" customFormat="1" ht="12.6" customHeight="1">
      <c r="B18" s="11"/>
      <c r="C18" s="15"/>
      <c r="D18" s="146" t="s">
        <v>33</v>
      </c>
      <c r="E18" s="147" t="str">
        <f>'C12'!$C$7</f>
        <v>Horas con desvíos contrarios al sistema</v>
      </c>
      <c r="F18" s="32"/>
    </row>
    <row r="19" spans="2:6" s="10" customFormat="1" ht="12.6" customHeight="1">
      <c r="B19" s="11"/>
      <c r="C19" s="15"/>
      <c r="D19" s="146" t="s">
        <v>33</v>
      </c>
      <c r="E19" s="147" t="str">
        <f>'C13'!$C$7</f>
        <v>Saldo neto anual programado por las interconexiones españolas</v>
      </c>
      <c r="F19" s="32"/>
    </row>
    <row r="20" spans="2:6" s="10" customFormat="1" ht="12.6" customHeight="1">
      <c r="B20" s="11"/>
      <c r="C20" s="15"/>
      <c r="D20" s="146" t="s">
        <v>33</v>
      </c>
      <c r="E20" s="147" t="str">
        <f>'C14'!$C$7</f>
        <v>Saldo neto mensual programado en 2010 por la interconexión con Francia (IFE)</v>
      </c>
      <c r="F20" s="32"/>
    </row>
    <row r="21" spans="2:6" s="10" customFormat="1" ht="12.6" customHeight="1">
      <c r="B21" s="11"/>
      <c r="C21" s="15"/>
      <c r="D21" s="146" t="s">
        <v>33</v>
      </c>
      <c r="E21" s="147" t="str">
        <f>'C15'!$C$7</f>
        <v>Derechos de capaciadad adjudicados en las subastas explícitas de largo plazo en la interconexión con Francia (IFE)</v>
      </c>
      <c r="F21" s="32"/>
    </row>
    <row r="22" spans="2:6" s="10" customFormat="1" ht="12.75" customHeight="1">
      <c r="B22" s="11"/>
      <c r="C22" s="15"/>
      <c r="D22" s="294" t="s">
        <v>33</v>
      </c>
      <c r="E22" s="295" t="str">
        <f>'C16'!$C$7</f>
        <v>Renta de congestión y tasa de acoplamiento en la interconexión con Francia derivada del acoplamiento de los mercados diarios europeos</v>
      </c>
      <c r="F22" s="32"/>
    </row>
    <row r="23" spans="2:6" s="10" customFormat="1" ht="12.75" customHeight="1">
      <c r="B23" s="11"/>
      <c r="C23" s="15"/>
      <c r="D23" s="294" t="s">
        <v>33</v>
      </c>
      <c r="E23" s="295" t="str">
        <f>'C17'!$C$6</f>
        <v>Renta de congestión en la interconexión con Francia derivada de los mecanismos de gestión de la capacidad de intercambio</v>
      </c>
      <c r="F23" s="32"/>
    </row>
    <row r="24" spans="2:6" s="10" customFormat="1" ht="12.6" customHeight="1">
      <c r="B24" s="11"/>
      <c r="C24" s="15"/>
      <c r="D24" s="146" t="s">
        <v>33</v>
      </c>
      <c r="E24" s="147" t="str">
        <f>'C18'!$C$7</f>
        <v>Saldo neto mensual programado en 2020 por la interconexión con Portugal (IPE)</v>
      </c>
      <c r="F24" s="32"/>
    </row>
    <row r="25" spans="2:6" s="10" customFormat="1" ht="12.6" customHeight="1">
      <c r="B25" s="11"/>
      <c r="C25" s="15"/>
      <c r="D25" s="146" t="s">
        <v>33</v>
      </c>
      <c r="E25" s="147" t="str">
        <f>'C19'!C7</f>
        <v>Derechos de capacidad adjudicados en las subastas explícitas de largo plazo en la interconexión con Portugal (IPE)</v>
      </c>
      <c r="F25" s="32"/>
    </row>
    <row r="26" spans="2:6" s="10" customFormat="1" ht="22.5">
      <c r="B26" s="11"/>
      <c r="C26" s="15"/>
      <c r="D26" s="146" t="s">
        <v>33</v>
      </c>
      <c r="E26" s="295" t="str">
        <f>'C20'!C6</f>
        <v>Renta de congestión en la interconexión con Portugal derivada de los mecanismos de gestión de la capacidad de intercambio</v>
      </c>
      <c r="F26" s="32"/>
    </row>
    <row r="27" spans="2:6" s="10" customFormat="1" ht="22.5" customHeight="1">
      <c r="B27" s="11"/>
      <c r="C27" s="15"/>
      <c r="D27" s="294" t="s">
        <v>33</v>
      </c>
      <c r="E27" s="295" t="str">
        <f>'C21'!$C$7</f>
        <v>Spread absoluto de los precios del acoplamiento de los mercados diarios europeos en las interconexiones con Francia y Portugal</v>
      </c>
      <c r="F27" s="32"/>
    </row>
    <row r="28" spans="2:6" s="10" customFormat="1" ht="12.75" customHeight="1">
      <c r="B28" s="11"/>
      <c r="C28" s="15"/>
      <c r="D28" s="294" t="s">
        <v>33</v>
      </c>
      <c r="E28" s="481" t="str">
        <f>'C22'!$C$7</f>
        <v>Energías ade balance de tipo RR intercambiadas a traves de las interconexiónes españolas</v>
      </c>
      <c r="F28" s="32"/>
    </row>
    <row r="29" spans="2:6">
      <c r="C29" s="148" t="s">
        <v>202</v>
      </c>
    </row>
    <row r="30" spans="2:6">
      <c r="C30" s="148" t="s">
        <v>175</v>
      </c>
      <c r="E30" s="6"/>
    </row>
    <row r="31" spans="2:6">
      <c r="E31" s="6"/>
    </row>
    <row r="32" spans="2:6">
      <c r="E32" s="6"/>
    </row>
    <row r="33" spans="5:5">
      <c r="E33" s="29"/>
    </row>
    <row r="34" spans="5:5">
      <c r="E34" s="37"/>
    </row>
    <row r="60" spans="2:2">
      <c r="B60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phoneticPr fontId="0" type="noConversion"/>
  <hyperlinks>
    <hyperlink ref="E8" location="'C1'!A1" display="Precio final en el mercado de producción" xr:uid="{00000000-0004-0000-0000-000000000000}"/>
    <hyperlink ref="E9" location="'C2'!A1" display="'C2'!A1" xr:uid="{00000000-0004-0000-0000-000001000000}"/>
    <hyperlink ref="E10" location="'C3'!A1" display="'C3'!A1" xr:uid="{00000000-0004-0000-0000-000002000000}"/>
    <hyperlink ref="E11" location="'C4'!A1" display="'C4'!A1" xr:uid="{00000000-0004-0000-0000-000003000000}"/>
    <hyperlink ref="E12" location="'C5'!A1" display="'C5'!A1" xr:uid="{00000000-0004-0000-0000-000004000000}"/>
    <hyperlink ref="E13" location="'C6'!A1" display="'C6'!A1" xr:uid="{00000000-0004-0000-0000-000005000000}"/>
    <hyperlink ref="E14:E18" location="'C6'!A1" display="'C6'!A1" xr:uid="{00000000-0004-0000-0000-000006000000}"/>
    <hyperlink ref="E14" location="'C7'!A1" display="'C7'!A1" xr:uid="{00000000-0004-0000-0000-000007000000}"/>
    <hyperlink ref="E15" location="'C8'!A1" display="'C8'!A1" xr:uid="{00000000-0004-0000-0000-000008000000}"/>
    <hyperlink ref="E16" location="'C10'!A1" display="'C10'!A1" xr:uid="{00000000-0004-0000-0000-000009000000}"/>
    <hyperlink ref="E17" location="'C11'!A1" display="'C11'!A1" xr:uid="{00000000-0004-0000-0000-00000A000000}"/>
    <hyperlink ref="E18" location="'C12'!A1" display="'C12'!A1" xr:uid="{00000000-0004-0000-0000-00000B000000}"/>
    <hyperlink ref="E21" location="'C15'!A1" display="'C15'!A1" xr:uid="{00000000-0004-0000-0000-00000C000000}"/>
    <hyperlink ref="E22" location="'C16'!A1" display="'C16'!A1" xr:uid="{00000000-0004-0000-0000-00000E000000}"/>
    <hyperlink ref="E23" location="'C17'!A1" display="'C17'!A1" xr:uid="{00000000-0004-0000-0000-00000F000000}"/>
    <hyperlink ref="E28" location="'C22'!A1" display="'C22'!A1" xr:uid="{00000000-0004-0000-0000-000014000000}"/>
    <hyperlink ref="E25" location="'C19'!A1" display="'C19'!A1" xr:uid="{834ACF27-2585-418E-8B67-185006527A05}"/>
    <hyperlink ref="E27" location="'C21'!A1" display="'C21'!A1" xr:uid="{00000000-0004-0000-0000-000011000000}"/>
    <hyperlink ref="E26" location="'C20'!A1" display="'C20'!A1" xr:uid="{1F879F33-C166-40EB-9C9E-EB298EBEDBB2}"/>
    <hyperlink ref="E19" location="'C13'!A1" display="'C13'!A1" xr:uid="{ABA93A46-05EF-41ED-BB64-F6046DAD57C0}"/>
    <hyperlink ref="E20" location="'C14'!A1" display="'C14'!A1" xr:uid="{A5430ABF-8754-45AE-8B22-F9E3414FEA9A}"/>
    <hyperlink ref="E24" location="'C18'!A1" display="'C18'!A1" xr:uid="{B688AF3F-2A78-4804-A57C-E14B589782A7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0">
    <pageSetUpPr autoPageBreaks="0" fitToPage="1"/>
  </sheetPr>
  <dimension ref="A1:K82"/>
  <sheetViews>
    <sheetView showGridLines="0" topLeftCell="A2" workbookViewId="0">
      <selection activeCell="E2" sqref="A2:E25"/>
    </sheetView>
  </sheetViews>
  <sheetFormatPr baseColWidth="10" defaultColWidth="14.85546875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105.85546875" style="7" customWidth="1"/>
    <col min="6" max="6" width="3" customWidth="1"/>
    <col min="7" max="7" width="11.42578125" customWidth="1"/>
  </cols>
  <sheetData>
    <row r="1" spans="2:5" s="7" customFormat="1" ht="0.6" customHeight="1"/>
    <row r="2" spans="2:5" s="7" customFormat="1" ht="21" customHeight="1">
      <c r="D2" s="149"/>
      <c r="E2" s="242" t="s">
        <v>192</v>
      </c>
    </row>
    <row r="3" spans="2:5" s="7" customFormat="1" ht="15" customHeight="1">
      <c r="D3" s="150"/>
      <c r="E3" s="243" t="s">
        <v>220</v>
      </c>
    </row>
    <row r="4" spans="2:5" s="10" customFormat="1" ht="20.100000000000001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35" customHeight="1">
      <c r="B6" s="11"/>
      <c r="C6" s="16"/>
      <c r="D6" s="28"/>
      <c r="E6" s="28"/>
    </row>
    <row r="7" spans="2:5" s="10" customFormat="1" ht="12.75" customHeight="1">
      <c r="B7" s="11"/>
      <c r="C7" s="152" t="s">
        <v>110</v>
      </c>
      <c r="D7" s="28"/>
      <c r="E7" s="176"/>
    </row>
    <row r="8" spans="2:5" s="10" customFormat="1" ht="12.75" customHeight="1">
      <c r="B8" s="11"/>
      <c r="C8" s="153" t="s">
        <v>44</v>
      </c>
      <c r="D8" s="28"/>
      <c r="E8" s="176"/>
    </row>
    <row r="9" spans="2:5" s="10" customFormat="1" ht="12.75" customHeight="1">
      <c r="B9" s="11"/>
      <c r="C9" s="151"/>
      <c r="D9" s="28"/>
      <c r="E9" s="176"/>
    </row>
    <row r="10" spans="2:5" s="10" customFormat="1" ht="12.75" customHeight="1">
      <c r="B10" s="11"/>
      <c r="C10" s="32"/>
      <c r="D10" s="28"/>
      <c r="E10" s="176"/>
    </row>
    <row r="11" spans="2:5" s="10" customFormat="1" ht="12.75" customHeight="1">
      <c r="B11" s="11"/>
      <c r="C11" s="32"/>
      <c r="D11" s="28"/>
      <c r="E11" s="145"/>
    </row>
    <row r="12" spans="2:5" s="10" customFormat="1" ht="12.75" customHeight="1">
      <c r="B12" s="11"/>
      <c r="D12" s="28"/>
      <c r="E12" s="145"/>
    </row>
    <row r="13" spans="2:5" s="10" customFormat="1" ht="12.75" customHeight="1">
      <c r="B13" s="11"/>
      <c r="C13" s="16"/>
      <c r="D13" s="28"/>
      <c r="E13" s="145"/>
    </row>
    <row r="14" spans="2:5" s="10" customFormat="1" ht="12.75" customHeight="1">
      <c r="B14" s="11"/>
      <c r="C14" s="16"/>
      <c r="D14" s="28"/>
      <c r="E14" s="145"/>
    </row>
    <row r="15" spans="2:5" s="10" customFormat="1" ht="12.75" customHeight="1">
      <c r="B15" s="11"/>
      <c r="C15" s="16"/>
      <c r="D15" s="28"/>
      <c r="E15" s="145"/>
    </row>
    <row r="16" spans="2:5" s="10" customFormat="1" ht="12.75" customHeight="1">
      <c r="B16" s="11"/>
      <c r="C16" s="16"/>
      <c r="D16" s="28"/>
      <c r="E16" s="145"/>
    </row>
    <row r="17" spans="1:11" s="10" customFormat="1" ht="12.75" customHeight="1">
      <c r="B17" s="11"/>
      <c r="C17" s="16"/>
      <c r="D17" s="28"/>
      <c r="E17" s="145"/>
    </row>
    <row r="18" spans="1:11" s="10" customFormat="1" ht="12.75" customHeight="1">
      <c r="B18" s="11"/>
      <c r="C18" s="16"/>
      <c r="D18" s="28"/>
      <c r="E18" s="145"/>
    </row>
    <row r="19" spans="1:11" s="10" customFormat="1" ht="12.75" customHeight="1">
      <c r="B19" s="11"/>
      <c r="C19" s="16"/>
      <c r="D19" s="28"/>
      <c r="E19" s="145"/>
    </row>
    <row r="20" spans="1:11" s="10" customFormat="1" ht="12.75" customHeight="1">
      <c r="B20" s="11"/>
      <c r="C20" s="16"/>
      <c r="D20" s="28"/>
      <c r="E20" s="145"/>
    </row>
    <row r="21" spans="1:11" s="10" customFormat="1" ht="12.75" customHeight="1">
      <c r="B21" s="11"/>
      <c r="C21" s="16"/>
      <c r="D21" s="28"/>
      <c r="E21" s="145"/>
    </row>
    <row r="22" spans="1:11">
      <c r="E22" s="177"/>
    </row>
    <row r="23" spans="1:11">
      <c r="E23" s="177"/>
    </row>
    <row r="24" spans="1:11">
      <c r="E24" s="177"/>
    </row>
    <row r="25" spans="1:11" s="90" customFormat="1">
      <c r="A25" s="7"/>
      <c r="B25" s="7"/>
      <c r="C25" s="7"/>
      <c r="D25" s="7"/>
      <c r="E25" s="7"/>
    </row>
    <row r="26" spans="1:11" s="90" customFormat="1">
      <c r="A26" s="7"/>
      <c r="B26" s="7"/>
      <c r="C26" s="7"/>
      <c r="D26" s="7"/>
      <c r="E26" s="7"/>
    </row>
    <row r="27" spans="1:11" s="90" customFormat="1">
      <c r="A27" s="7"/>
      <c r="B27" s="7"/>
      <c r="C27" s="7"/>
      <c r="D27" s="7"/>
      <c r="E27" s="154"/>
    </row>
    <row r="28" spans="1:11" s="90" customFormat="1" ht="24" customHeight="1">
      <c r="A28" s="7"/>
      <c r="B28" s="7"/>
      <c r="C28" s="7"/>
      <c r="D28" s="7"/>
      <c r="E28" s="154"/>
      <c r="F28" s="36"/>
      <c r="G28" s="36"/>
      <c r="H28" s="36"/>
      <c r="I28" s="36"/>
      <c r="J28" s="36"/>
      <c r="K28" s="36"/>
    </row>
    <row r="82" spans="2:2">
      <c r="B82" s="55"/>
    </row>
  </sheetData>
  <phoneticPr fontId="0" type="noConversion"/>
  <hyperlinks>
    <hyperlink ref="C4" location="Indice!A1" display="Indice!A1" xr:uid="{00000000-0004-0000-0A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9">
    <pageSetUpPr autoPageBreaks="0" fitToPage="1"/>
  </sheetPr>
  <dimension ref="A1:F82"/>
  <sheetViews>
    <sheetView showGridLines="0" topLeftCell="A2" workbookViewId="0">
      <selection activeCell="E2" sqref="B2:E25"/>
    </sheetView>
  </sheetViews>
  <sheetFormatPr baseColWidth="10" defaultColWidth="14.85546875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105.85546875" style="7" customWidth="1"/>
    <col min="6" max="6" width="1.85546875" style="31" customWidth="1"/>
    <col min="7" max="8" width="11.42578125" customWidth="1"/>
  </cols>
  <sheetData>
    <row r="1" spans="2:5" s="7" customFormat="1" ht="0.6" customHeight="1"/>
    <row r="2" spans="2:5" s="7" customFormat="1" ht="21" customHeight="1">
      <c r="E2" s="242" t="s">
        <v>192</v>
      </c>
    </row>
    <row r="3" spans="2:5" s="7" customFormat="1" ht="15" customHeight="1">
      <c r="E3" s="243" t="s">
        <v>220</v>
      </c>
    </row>
    <row r="4" spans="2:5" s="10" customFormat="1" ht="20.100000000000001" customHeight="1">
      <c r="B4" s="11"/>
      <c r="C4" s="12" t="str">
        <f>Indice!C4</f>
        <v>Servicios de ajuste e intercambios internacionales</v>
      </c>
    </row>
    <row r="5" spans="2:5" s="10" customFormat="1" ht="12.6" customHeight="1">
      <c r="B5" s="11"/>
      <c r="C5" s="13"/>
    </row>
    <row r="6" spans="2:5" s="10" customFormat="1" ht="13.35" customHeight="1">
      <c r="B6" s="11"/>
      <c r="C6" s="16"/>
      <c r="D6" s="28"/>
      <c r="E6" s="28"/>
    </row>
    <row r="7" spans="2:5" s="10" customFormat="1" ht="12.75" customHeight="1">
      <c r="B7" s="11"/>
      <c r="C7" s="499" t="s">
        <v>95</v>
      </c>
      <c r="D7" s="28"/>
      <c r="E7" s="176"/>
    </row>
    <row r="8" spans="2:5" s="10" customFormat="1" ht="12.75" customHeight="1">
      <c r="B8" s="11"/>
      <c r="C8" s="499"/>
      <c r="D8" s="28"/>
      <c r="E8" s="176"/>
    </row>
    <row r="9" spans="2:5" s="10" customFormat="1" ht="12.75" customHeight="1">
      <c r="B9" s="11"/>
      <c r="C9" s="499" t="s">
        <v>109</v>
      </c>
      <c r="D9" s="28"/>
      <c r="E9" s="176"/>
    </row>
    <row r="10" spans="2:5" s="10" customFormat="1" ht="12.75" customHeight="1">
      <c r="B10" s="11"/>
      <c r="C10" s="499"/>
      <c r="D10" s="28"/>
      <c r="E10" s="176"/>
    </row>
    <row r="11" spans="2:5" s="10" customFormat="1" ht="12.75" customHeight="1">
      <c r="B11" s="11"/>
      <c r="C11" s="129"/>
      <c r="D11" s="28"/>
      <c r="E11" s="145"/>
    </row>
    <row r="12" spans="2:5" s="10" customFormat="1" ht="12.75" customHeight="1">
      <c r="B12" s="11"/>
      <c r="D12" s="28"/>
      <c r="E12" s="145"/>
    </row>
    <row r="13" spans="2:5" s="10" customFormat="1" ht="12.75" customHeight="1">
      <c r="B13" s="11"/>
      <c r="C13" s="16"/>
      <c r="D13" s="28"/>
      <c r="E13" s="145"/>
    </row>
    <row r="14" spans="2:5" s="10" customFormat="1" ht="12.75" customHeight="1">
      <c r="B14" s="11"/>
      <c r="C14" s="16"/>
      <c r="D14" s="28"/>
      <c r="E14" s="145"/>
    </row>
    <row r="15" spans="2:5" s="10" customFormat="1" ht="12.75" customHeight="1">
      <c r="B15" s="11"/>
      <c r="C15" s="16"/>
      <c r="D15" s="28"/>
      <c r="E15" s="145"/>
    </row>
    <row r="16" spans="2:5" s="10" customFormat="1" ht="12.75" customHeight="1">
      <c r="B16" s="11"/>
      <c r="C16" s="16"/>
      <c r="D16" s="28"/>
      <c r="E16" s="145"/>
    </row>
    <row r="17" spans="2:5" s="10" customFormat="1" ht="12.75" customHeight="1">
      <c r="B17" s="11"/>
      <c r="C17" s="16"/>
      <c r="D17" s="28"/>
      <c r="E17" s="145"/>
    </row>
    <row r="18" spans="2:5" s="10" customFormat="1" ht="12.75" customHeight="1">
      <c r="B18" s="11"/>
      <c r="C18" s="16"/>
      <c r="D18" s="28"/>
      <c r="E18" s="145"/>
    </row>
    <row r="19" spans="2:5" s="10" customFormat="1" ht="12.75" customHeight="1">
      <c r="B19" s="11"/>
      <c r="C19" s="16"/>
      <c r="D19" s="28"/>
      <c r="E19" s="145"/>
    </row>
    <row r="20" spans="2:5" s="10" customFormat="1" ht="12.75" customHeight="1">
      <c r="B20" s="11"/>
      <c r="C20" s="16"/>
      <c r="D20" s="28"/>
      <c r="E20" s="145"/>
    </row>
    <row r="21" spans="2:5" s="10" customFormat="1" ht="12.75" customHeight="1">
      <c r="B21" s="11"/>
      <c r="C21" s="16"/>
      <c r="D21" s="28"/>
      <c r="E21" s="145"/>
    </row>
    <row r="22" spans="2:5">
      <c r="E22" s="177"/>
    </row>
    <row r="23" spans="2:5">
      <c r="E23" s="177"/>
    </row>
    <row r="24" spans="2:5">
      <c r="E24" s="177"/>
    </row>
    <row r="82" spans="2:2">
      <c r="B82" s="55"/>
    </row>
  </sheetData>
  <mergeCells count="2">
    <mergeCell ref="C7:C8"/>
    <mergeCell ref="C9:C10"/>
  </mergeCells>
  <hyperlinks>
    <hyperlink ref="C4" location="Indice!A1" display="Indice!A1" xr:uid="{00000000-0004-0000-0B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1">
    <pageSetUpPr autoPageBreaks="0" fitToPage="1"/>
  </sheetPr>
  <dimension ref="A1:F82"/>
  <sheetViews>
    <sheetView showGridLines="0" topLeftCell="A2" workbookViewId="0">
      <selection activeCell="I14" sqref="I14"/>
    </sheetView>
  </sheetViews>
  <sheetFormatPr baseColWidth="10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105.85546875" style="7" customWidth="1"/>
    <col min="6" max="6" width="2.42578125" style="31" customWidth="1"/>
  </cols>
  <sheetData>
    <row r="1" spans="2:5" s="7" customFormat="1" ht="0.6" customHeight="1"/>
    <row r="2" spans="2:5" s="7" customFormat="1" ht="21" customHeight="1">
      <c r="E2" s="242" t="s">
        <v>192</v>
      </c>
    </row>
    <row r="3" spans="2:5" s="7" customFormat="1" ht="15" customHeight="1">
      <c r="E3" s="243" t="s">
        <v>220</v>
      </c>
    </row>
    <row r="4" spans="2:5" s="10" customFormat="1" ht="20.100000000000001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35" customHeight="1">
      <c r="B6" s="11"/>
      <c r="C6" s="16"/>
      <c r="D6" s="28"/>
      <c r="E6" s="28"/>
    </row>
    <row r="7" spans="2:5" s="10" customFormat="1" ht="12.75" customHeight="1">
      <c r="B7" s="11"/>
      <c r="C7" s="499" t="s">
        <v>172</v>
      </c>
      <c r="D7" s="28"/>
      <c r="E7" s="176"/>
    </row>
    <row r="8" spans="2:5" s="10" customFormat="1" ht="12.75" customHeight="1">
      <c r="B8" s="11"/>
      <c r="C8" s="499"/>
      <c r="D8" s="28"/>
      <c r="E8" s="176"/>
    </row>
    <row r="9" spans="2:5" s="10" customFormat="1" ht="12.75" customHeight="1">
      <c r="B9" s="11"/>
      <c r="C9" s="499" t="s">
        <v>109</v>
      </c>
      <c r="D9" s="28"/>
      <c r="E9" s="176"/>
    </row>
    <row r="10" spans="2:5" s="10" customFormat="1" ht="12.75" customHeight="1">
      <c r="B10" s="11"/>
      <c r="C10" s="499"/>
      <c r="D10" s="28"/>
      <c r="E10" s="176"/>
    </row>
    <row r="11" spans="2:5" s="10" customFormat="1" ht="12.75" customHeight="1">
      <c r="B11" s="11"/>
      <c r="C11" s="30"/>
      <c r="D11" s="28"/>
      <c r="E11" s="145"/>
    </row>
    <row r="12" spans="2:5" s="10" customFormat="1" ht="12.75" customHeight="1">
      <c r="B12" s="11"/>
      <c r="C12" s="61"/>
      <c r="D12" s="28"/>
      <c r="E12" s="145"/>
    </row>
    <row r="13" spans="2:5" s="10" customFormat="1" ht="12.75" customHeight="1">
      <c r="B13" s="11"/>
      <c r="C13" s="61"/>
      <c r="D13" s="28"/>
      <c r="E13" s="145"/>
    </row>
    <row r="14" spans="2:5" s="10" customFormat="1" ht="12.75" customHeight="1">
      <c r="B14" s="11"/>
      <c r="C14" s="61"/>
      <c r="D14" s="28"/>
      <c r="E14" s="145"/>
    </row>
    <row r="15" spans="2:5" s="10" customFormat="1" ht="12.75" customHeight="1">
      <c r="B15" s="11"/>
      <c r="C15" s="16"/>
      <c r="D15" s="28"/>
      <c r="E15" s="145"/>
    </row>
    <row r="16" spans="2:5" s="10" customFormat="1" ht="12.75" customHeight="1">
      <c r="B16" s="11"/>
      <c r="C16" s="16"/>
      <c r="D16" s="28"/>
      <c r="E16" s="145"/>
    </row>
    <row r="17" spans="2:5" s="10" customFormat="1" ht="12.75" customHeight="1">
      <c r="B17" s="11"/>
      <c r="C17" s="16"/>
      <c r="D17" s="28"/>
      <c r="E17" s="145"/>
    </row>
    <row r="18" spans="2:5" s="10" customFormat="1" ht="12.75" customHeight="1">
      <c r="B18" s="11"/>
      <c r="C18" s="16"/>
      <c r="D18" s="28"/>
      <c r="E18" s="145"/>
    </row>
    <row r="19" spans="2:5" s="10" customFormat="1" ht="12.75" customHeight="1">
      <c r="B19" s="11"/>
      <c r="C19" s="16"/>
      <c r="D19" s="28"/>
      <c r="E19" s="145"/>
    </row>
    <row r="20" spans="2:5" s="10" customFormat="1" ht="12.75" customHeight="1">
      <c r="B20" s="11"/>
      <c r="C20" s="16"/>
      <c r="D20" s="28"/>
      <c r="E20" s="145"/>
    </row>
    <row r="21" spans="2:5" s="10" customFormat="1" ht="12.75" customHeight="1">
      <c r="B21" s="11"/>
      <c r="C21" s="16"/>
      <c r="D21" s="28"/>
      <c r="E21" s="145"/>
    </row>
    <row r="22" spans="2:5">
      <c r="E22" s="177"/>
    </row>
    <row r="23" spans="2:5">
      <c r="E23" s="177"/>
    </row>
    <row r="24" spans="2:5">
      <c r="E24" s="177"/>
    </row>
    <row r="82" spans="2:2">
      <c r="B82" s="55"/>
    </row>
  </sheetData>
  <mergeCells count="2">
    <mergeCell ref="C7:C8"/>
    <mergeCell ref="C9:C10"/>
  </mergeCells>
  <phoneticPr fontId="0" type="noConversion"/>
  <hyperlinks>
    <hyperlink ref="C4" location="Indice!A1" display="Indice!A1" xr:uid="{00000000-0004-0000-0C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B1:P35"/>
  <sheetViews>
    <sheetView showGridLines="0" workbookViewId="0">
      <selection activeCell="E43" sqref="E43"/>
    </sheetView>
  </sheetViews>
  <sheetFormatPr baseColWidth="10" defaultColWidth="11.42578125" defaultRowHeight="12.75"/>
  <cols>
    <col min="1" max="1" width="0.140625" style="248" customWidth="1"/>
    <col min="2" max="2" width="2.85546875" style="248" customWidth="1"/>
    <col min="3" max="3" width="23.85546875" style="248" customWidth="1"/>
    <col min="4" max="4" width="1.140625" style="248" customWidth="1"/>
    <col min="5" max="5" width="105.85546875" style="248" customWidth="1"/>
    <col min="6" max="6" width="9.85546875" style="248" customWidth="1"/>
    <col min="7" max="7" width="4.140625" style="248" customWidth="1"/>
    <col min="8" max="16384" width="11.42578125" style="248"/>
  </cols>
  <sheetData>
    <row r="1" spans="2:16" ht="0.75" customHeight="1"/>
    <row r="2" spans="2:16" ht="21" customHeight="1">
      <c r="B2" s="266"/>
      <c r="E2" s="495" t="s">
        <v>192</v>
      </c>
      <c r="F2" s="495"/>
    </row>
    <row r="3" spans="2:16" ht="15" customHeight="1">
      <c r="E3" s="496" t="s">
        <v>220</v>
      </c>
      <c r="F3" s="496"/>
    </row>
    <row r="4" spans="2:16" s="250" customFormat="1" ht="20.25" customHeight="1">
      <c r="B4" s="249"/>
      <c r="C4" s="12" t="str">
        <f>'C15'!C4</f>
        <v>Intercambios internacionales</v>
      </c>
    </row>
    <row r="5" spans="2:16" s="250" customFormat="1" ht="12.75" customHeight="1">
      <c r="B5" s="249"/>
      <c r="C5" s="251"/>
    </row>
    <row r="6" spans="2:16" s="250" customFormat="1" ht="13.5" customHeight="1">
      <c r="B6" s="249"/>
      <c r="C6" s="252"/>
      <c r="D6" s="253"/>
      <c r="E6" s="253"/>
    </row>
    <row r="7" spans="2:16" s="250" customFormat="1" ht="12.75" customHeight="1">
      <c r="B7" s="249"/>
      <c r="C7" s="516" t="s">
        <v>219</v>
      </c>
      <c r="D7" s="253"/>
      <c r="E7" s="255"/>
      <c r="F7" s="321"/>
      <c r="G7" s="267"/>
    </row>
    <row r="8" spans="2:16" s="250" customFormat="1" ht="12.75" customHeight="1">
      <c r="B8" s="249"/>
      <c r="C8" s="516"/>
      <c r="D8" s="253"/>
      <c r="E8" s="255"/>
      <c r="F8" s="321"/>
    </row>
    <row r="9" spans="2:16" s="250" customFormat="1" ht="12.75" customHeight="1">
      <c r="B9" s="249"/>
      <c r="C9" s="516"/>
      <c r="D9" s="253"/>
      <c r="E9" s="255"/>
      <c r="F9" s="321"/>
    </row>
    <row r="10" spans="2:16" s="250" customFormat="1" ht="12.75" customHeight="1">
      <c r="B10" s="249"/>
      <c r="C10" s="380" t="s">
        <v>44</v>
      </c>
      <c r="D10" s="253"/>
      <c r="E10" s="255"/>
      <c r="F10" s="321"/>
    </row>
    <row r="11" spans="2:16" s="250" customFormat="1" ht="12.75" customHeight="1">
      <c r="B11" s="249"/>
      <c r="D11" s="253"/>
      <c r="E11" s="260"/>
      <c r="F11" s="321"/>
      <c r="G11" s="268"/>
    </row>
    <row r="12" spans="2:16" s="250" customFormat="1" ht="12.75" customHeight="1">
      <c r="B12" s="249"/>
      <c r="D12" s="253"/>
      <c r="E12" s="260"/>
      <c r="F12" s="321"/>
      <c r="G12" s="268"/>
      <c r="O12" s="267"/>
      <c r="P12" s="270"/>
    </row>
    <row r="13" spans="2:16" s="250" customFormat="1" ht="12.75" customHeight="1">
      <c r="B13" s="249"/>
      <c r="D13" s="253"/>
      <c r="E13" s="260"/>
      <c r="F13" s="321"/>
      <c r="G13" s="268"/>
      <c r="O13" s="267"/>
      <c r="P13" s="270"/>
    </row>
    <row r="14" spans="2:16" s="250" customFormat="1" ht="12.75" customHeight="1">
      <c r="B14" s="249"/>
      <c r="C14" s="271"/>
      <c r="D14" s="253"/>
      <c r="E14" s="260"/>
      <c r="F14" s="321"/>
      <c r="G14" s="268"/>
      <c r="O14" s="267"/>
      <c r="P14" s="270"/>
    </row>
    <row r="15" spans="2:16" s="250" customFormat="1" ht="12.75" customHeight="1">
      <c r="B15" s="249"/>
      <c r="C15" s="271"/>
      <c r="D15" s="253"/>
      <c r="E15" s="260"/>
      <c r="F15" s="321"/>
      <c r="G15" s="268"/>
      <c r="O15" s="267"/>
      <c r="P15" s="270"/>
    </row>
    <row r="16" spans="2:16" s="250" customFormat="1" ht="12.75" customHeight="1">
      <c r="B16" s="249"/>
      <c r="C16" s="271"/>
      <c r="D16" s="253"/>
      <c r="E16" s="260"/>
      <c r="F16" s="321"/>
      <c r="G16" s="268"/>
      <c r="O16" s="267"/>
      <c r="P16" s="270"/>
    </row>
    <row r="17" spans="2:16" s="250" customFormat="1" ht="12.75" customHeight="1">
      <c r="B17" s="249"/>
      <c r="C17" s="252"/>
      <c r="D17" s="253"/>
      <c r="E17" s="260"/>
      <c r="F17" s="321"/>
      <c r="O17" s="267"/>
      <c r="P17" s="270"/>
    </row>
    <row r="18" spans="2:16" s="250" customFormat="1" ht="12.75" customHeight="1">
      <c r="B18" s="249"/>
      <c r="C18" s="252"/>
      <c r="D18" s="253"/>
      <c r="E18" s="260"/>
      <c r="F18" s="321"/>
      <c r="G18" s="268"/>
      <c r="O18" s="267"/>
      <c r="P18" s="270"/>
    </row>
    <row r="19" spans="2:16" s="250" customFormat="1" ht="12.75" customHeight="1">
      <c r="B19" s="249"/>
      <c r="C19" s="252"/>
      <c r="D19" s="253"/>
      <c r="E19" s="260"/>
      <c r="F19" s="321"/>
      <c r="G19" s="268"/>
      <c r="O19" s="267"/>
      <c r="P19" s="270"/>
    </row>
    <row r="20" spans="2:16" s="250" customFormat="1" ht="12.75" customHeight="1">
      <c r="B20" s="249"/>
      <c r="C20" s="252"/>
      <c r="D20" s="253"/>
      <c r="E20" s="260"/>
      <c r="F20" s="321"/>
      <c r="G20" s="268"/>
      <c r="O20" s="267"/>
      <c r="P20" s="270"/>
    </row>
    <row r="21" spans="2:16" s="250" customFormat="1" ht="12.75" customHeight="1">
      <c r="B21" s="249"/>
      <c r="C21" s="252"/>
      <c r="D21" s="253"/>
      <c r="E21" s="260"/>
      <c r="F21" s="321"/>
      <c r="G21" s="268"/>
    </row>
    <row r="22" spans="2:16">
      <c r="E22" s="263"/>
      <c r="F22" s="263"/>
      <c r="G22" s="272"/>
      <c r="J22" s="250"/>
      <c r="K22" s="250"/>
      <c r="L22" s="250"/>
      <c r="M22" s="250"/>
    </row>
    <row r="23" spans="2:16">
      <c r="E23" s="263"/>
      <c r="F23" s="263"/>
      <c r="J23" s="250"/>
      <c r="K23" s="250"/>
      <c r="L23" s="250"/>
      <c r="M23" s="250"/>
    </row>
    <row r="24" spans="2:16">
      <c r="E24" s="263"/>
      <c r="F24" s="263"/>
      <c r="J24" s="250"/>
      <c r="K24" s="250"/>
      <c r="L24" s="250"/>
      <c r="M24" s="250"/>
    </row>
    <row r="25" spans="2:16" ht="16.350000000000001" customHeight="1">
      <c r="E25" s="273"/>
      <c r="J25" s="250"/>
      <c r="K25" s="250"/>
      <c r="L25" s="250"/>
      <c r="M25" s="250"/>
    </row>
    <row r="26" spans="2:16">
      <c r="E26" s="274"/>
      <c r="J26" s="250"/>
      <c r="K26" s="250"/>
      <c r="L26" s="250"/>
      <c r="M26" s="250"/>
    </row>
    <row r="27" spans="2:16">
      <c r="E27" s="275" t="s">
        <v>112</v>
      </c>
      <c r="J27" s="250"/>
      <c r="K27" s="250"/>
      <c r="L27" s="250"/>
      <c r="M27" s="250"/>
    </row>
    <row r="28" spans="2:16">
      <c r="J28" s="250"/>
      <c r="K28" s="250"/>
      <c r="L28" s="250"/>
      <c r="M28" s="250"/>
    </row>
    <row r="29" spans="2:16">
      <c r="J29" s="250"/>
      <c r="K29" s="250"/>
      <c r="L29" s="250"/>
      <c r="M29" s="250"/>
    </row>
    <row r="30" spans="2:16">
      <c r="J30" s="250"/>
      <c r="K30" s="250"/>
      <c r="L30" s="250"/>
      <c r="M30" s="250"/>
    </row>
    <row r="31" spans="2:16">
      <c r="J31" s="250"/>
      <c r="K31" s="250"/>
      <c r="L31" s="250"/>
      <c r="M31" s="250"/>
    </row>
    <row r="32" spans="2:16">
      <c r="J32" s="250"/>
      <c r="K32" s="250"/>
      <c r="L32" s="250"/>
      <c r="M32" s="250"/>
    </row>
    <row r="33" spans="10:13">
      <c r="J33" s="250"/>
      <c r="K33" s="250"/>
      <c r="L33" s="250"/>
      <c r="M33" s="250"/>
    </row>
    <row r="34" spans="10:13">
      <c r="J34" s="250"/>
      <c r="K34" s="250"/>
      <c r="L34" s="250"/>
      <c r="M34" s="250"/>
    </row>
    <row r="35" spans="10:13">
      <c r="J35" s="250"/>
      <c r="K35" s="250"/>
      <c r="L35" s="250"/>
      <c r="M35" s="250"/>
    </row>
  </sheetData>
  <mergeCells count="3">
    <mergeCell ref="E2:F2"/>
    <mergeCell ref="E3:F3"/>
    <mergeCell ref="C7:C9"/>
  </mergeCells>
  <hyperlinks>
    <hyperlink ref="C4" location="Indice!A1" display="Indice!A1" xr:uid="{00000000-0004-0000-1100-000000000000}"/>
  </hyperlinks>
  <printOptions horizontalCentered="1"/>
  <pageMargins left="0.39370078740157483" right="0.78740157480314965" top="0.39370078740157483" bottom="0.98425196850393704" header="0" footer="0"/>
  <pageSetup paperSize="9" scale="95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24CC-235E-4AB7-8BF2-14C80C9825D9}">
  <sheetPr>
    <pageSetUpPr autoPageBreaks="0" fitToPage="1"/>
  </sheetPr>
  <dimension ref="B1:P35"/>
  <sheetViews>
    <sheetView showGridLines="0" workbookViewId="0">
      <selection activeCell="E2" sqref="A2:F25"/>
    </sheetView>
  </sheetViews>
  <sheetFormatPr baseColWidth="10" defaultColWidth="11.42578125" defaultRowHeight="12.75"/>
  <cols>
    <col min="1" max="1" width="0.140625" style="248" customWidth="1"/>
    <col min="2" max="2" width="2.85546875" style="248" customWidth="1"/>
    <col min="3" max="3" width="23.85546875" style="248" customWidth="1"/>
    <col min="4" max="4" width="1.140625" style="248" customWidth="1"/>
    <col min="5" max="5" width="105.85546875" style="248" customWidth="1"/>
    <col min="6" max="6" width="9.85546875" style="248" customWidth="1"/>
    <col min="7" max="7" width="4.140625" style="248" customWidth="1"/>
    <col min="8" max="16384" width="11.42578125" style="248"/>
  </cols>
  <sheetData>
    <row r="1" spans="2:16" ht="0.75" customHeight="1"/>
    <row r="2" spans="2:16" ht="21" customHeight="1">
      <c r="B2" s="266"/>
      <c r="E2" s="495" t="s">
        <v>192</v>
      </c>
      <c r="F2" s="495"/>
    </row>
    <row r="3" spans="2:16" ht="15" customHeight="1">
      <c r="E3" s="496" t="s">
        <v>220</v>
      </c>
      <c r="F3" s="496"/>
    </row>
    <row r="4" spans="2:16" s="250" customFormat="1" ht="20.25" customHeight="1">
      <c r="B4" s="249"/>
      <c r="C4" s="12" t="str">
        <f>'C15'!C4</f>
        <v>Intercambios internacionales</v>
      </c>
    </row>
    <row r="5" spans="2:16" s="250" customFormat="1" ht="12.75" customHeight="1">
      <c r="B5" s="249"/>
      <c r="C5" s="251"/>
    </row>
    <row r="6" spans="2:16" s="250" customFormat="1" ht="13.5" customHeight="1">
      <c r="B6" s="249"/>
      <c r="C6" s="252"/>
      <c r="D6" s="253"/>
      <c r="E6" s="253"/>
    </row>
    <row r="7" spans="2:16" s="250" customFormat="1" ht="12.75" customHeight="1">
      <c r="B7" s="249"/>
      <c r="C7" s="517" t="s">
        <v>228</v>
      </c>
      <c r="D7" s="253"/>
      <c r="E7" s="255"/>
      <c r="F7" s="321"/>
      <c r="G7" s="267"/>
    </row>
    <row r="8" spans="2:16" s="250" customFormat="1" ht="12.75" customHeight="1">
      <c r="B8" s="249"/>
      <c r="C8" s="517"/>
      <c r="D8" s="253"/>
      <c r="E8" s="255"/>
      <c r="F8" s="321"/>
    </row>
    <row r="9" spans="2:16" s="250" customFormat="1" ht="12.75" customHeight="1">
      <c r="B9" s="249"/>
      <c r="C9" s="517"/>
      <c r="D9" s="253"/>
      <c r="E9" s="255"/>
      <c r="F9" s="321"/>
    </row>
    <row r="10" spans="2:16" s="250" customFormat="1" ht="12.75" customHeight="1">
      <c r="B10" s="249"/>
      <c r="C10" s="517"/>
      <c r="D10" s="253"/>
      <c r="E10" s="255"/>
      <c r="F10" s="321"/>
    </row>
    <row r="11" spans="2:16" s="250" customFormat="1" ht="12.75" customHeight="1">
      <c r="B11" s="249"/>
      <c r="C11" s="380" t="s">
        <v>44</v>
      </c>
      <c r="D11" s="253"/>
      <c r="E11" s="260"/>
      <c r="F11" s="321"/>
      <c r="G11" s="268"/>
    </row>
    <row r="12" spans="2:16" s="250" customFormat="1" ht="12.75" customHeight="1">
      <c r="B12" s="249"/>
      <c r="D12" s="253"/>
      <c r="E12" s="260"/>
      <c r="F12" s="321"/>
      <c r="G12" s="268"/>
      <c r="O12" s="267"/>
      <c r="P12" s="270"/>
    </row>
    <row r="13" spans="2:16" s="250" customFormat="1" ht="12.75" customHeight="1">
      <c r="B13" s="249"/>
      <c r="D13" s="253"/>
      <c r="E13" s="260"/>
      <c r="F13" s="321"/>
      <c r="G13" s="268"/>
      <c r="O13" s="267"/>
      <c r="P13" s="270"/>
    </row>
    <row r="14" spans="2:16" s="250" customFormat="1" ht="12.75" customHeight="1">
      <c r="B14" s="249"/>
      <c r="C14" s="380"/>
      <c r="D14" s="253"/>
      <c r="E14" s="260"/>
      <c r="F14" s="321"/>
      <c r="G14" s="268"/>
      <c r="O14" s="267"/>
      <c r="P14" s="270"/>
    </row>
    <row r="15" spans="2:16" s="250" customFormat="1" ht="12.75" customHeight="1">
      <c r="B15" s="249"/>
      <c r="C15" s="380"/>
      <c r="D15" s="253"/>
      <c r="E15" s="260"/>
      <c r="F15" s="321"/>
      <c r="G15" s="268"/>
      <c r="O15" s="267"/>
      <c r="P15" s="270"/>
    </row>
    <row r="16" spans="2:16" s="250" customFormat="1" ht="12.75" customHeight="1">
      <c r="B16" s="249"/>
      <c r="C16" s="380"/>
      <c r="D16" s="253"/>
      <c r="E16" s="260"/>
      <c r="F16" s="321"/>
      <c r="G16" s="268"/>
      <c r="O16" s="267"/>
      <c r="P16" s="270"/>
    </row>
    <row r="17" spans="2:16" s="250" customFormat="1" ht="12.75" customHeight="1">
      <c r="B17" s="249"/>
      <c r="C17" s="252"/>
      <c r="D17" s="253"/>
      <c r="E17" s="260"/>
      <c r="F17" s="321"/>
      <c r="O17" s="267"/>
      <c r="P17" s="270"/>
    </row>
    <row r="18" spans="2:16" s="250" customFormat="1" ht="12.75" customHeight="1">
      <c r="B18" s="249"/>
      <c r="C18" s="252"/>
      <c r="D18" s="253"/>
      <c r="E18" s="260"/>
      <c r="F18" s="321"/>
      <c r="G18" s="268"/>
      <c r="O18" s="267"/>
      <c r="P18" s="270"/>
    </row>
    <row r="19" spans="2:16" s="250" customFormat="1" ht="12.75" customHeight="1">
      <c r="B19" s="249"/>
      <c r="C19" s="252"/>
      <c r="D19" s="253"/>
      <c r="E19" s="260"/>
      <c r="F19" s="321"/>
      <c r="G19" s="268"/>
      <c r="O19" s="267"/>
      <c r="P19" s="270"/>
    </row>
    <row r="20" spans="2:16" s="250" customFormat="1" ht="12.75" customHeight="1">
      <c r="B20" s="249"/>
      <c r="C20" s="252"/>
      <c r="D20" s="253"/>
      <c r="E20" s="260"/>
      <c r="F20" s="321"/>
      <c r="G20" s="268"/>
      <c r="O20" s="267"/>
      <c r="P20" s="270"/>
    </row>
    <row r="21" spans="2:16" s="250" customFormat="1" ht="12.75" customHeight="1">
      <c r="B21" s="249"/>
      <c r="C21" s="252"/>
      <c r="D21" s="253"/>
      <c r="E21" s="260"/>
      <c r="F21" s="321"/>
      <c r="G21" s="268"/>
    </row>
    <row r="22" spans="2:16">
      <c r="E22" s="263"/>
      <c r="F22" s="263"/>
      <c r="G22" s="272"/>
      <c r="J22" s="250"/>
      <c r="K22" s="250"/>
      <c r="L22" s="250"/>
      <c r="M22" s="250"/>
    </row>
    <row r="23" spans="2:16">
      <c r="E23" s="263"/>
      <c r="F23" s="263"/>
      <c r="J23" s="250"/>
      <c r="K23" s="250"/>
      <c r="L23" s="250"/>
      <c r="M23" s="250"/>
    </row>
    <row r="24" spans="2:16">
      <c r="E24" s="263"/>
      <c r="F24" s="263"/>
      <c r="J24" s="250"/>
      <c r="K24" s="250"/>
      <c r="L24" s="250"/>
      <c r="M24" s="250"/>
    </row>
    <row r="25" spans="2:16" ht="16.350000000000001" customHeight="1">
      <c r="E25" s="273"/>
      <c r="J25" s="250"/>
      <c r="K25" s="250"/>
      <c r="L25" s="250"/>
      <c r="M25" s="250"/>
    </row>
    <row r="26" spans="2:16">
      <c r="E26" s="274"/>
      <c r="J26" s="250"/>
      <c r="K26" s="250"/>
      <c r="L26" s="250"/>
      <c r="M26" s="250"/>
    </row>
    <row r="27" spans="2:16">
      <c r="E27" s="275" t="s">
        <v>112</v>
      </c>
      <c r="J27" s="250"/>
      <c r="K27" s="250"/>
      <c r="L27" s="250"/>
      <c r="M27" s="250"/>
    </row>
    <row r="28" spans="2:16">
      <c r="J28" s="250"/>
      <c r="K28" s="250"/>
      <c r="L28" s="250"/>
      <c r="M28" s="250"/>
    </row>
    <row r="29" spans="2:16">
      <c r="J29" s="250"/>
      <c r="K29" s="250"/>
      <c r="L29" s="250"/>
      <c r="M29" s="250"/>
    </row>
    <row r="30" spans="2:16">
      <c r="J30" s="250"/>
      <c r="K30" s="250"/>
      <c r="L30" s="250"/>
      <c r="M30" s="250"/>
    </row>
    <row r="31" spans="2:16">
      <c r="J31" s="250"/>
      <c r="K31" s="250"/>
      <c r="L31" s="250"/>
      <c r="M31" s="250"/>
    </row>
    <row r="32" spans="2:16">
      <c r="J32" s="250"/>
      <c r="K32" s="250"/>
      <c r="L32" s="250"/>
      <c r="M32" s="250"/>
    </row>
    <row r="33" spans="10:13">
      <c r="J33" s="250"/>
      <c r="K33" s="250"/>
      <c r="L33" s="250"/>
      <c r="M33" s="250"/>
    </row>
    <row r="34" spans="10:13">
      <c r="J34" s="250"/>
      <c r="K34" s="250"/>
      <c r="L34" s="250"/>
      <c r="M34" s="250"/>
    </row>
    <row r="35" spans="10:13">
      <c r="J35" s="250"/>
      <c r="K35" s="250"/>
      <c r="L35" s="250"/>
      <c r="M35" s="250"/>
    </row>
  </sheetData>
  <mergeCells count="3">
    <mergeCell ref="E2:F2"/>
    <mergeCell ref="E3:F3"/>
    <mergeCell ref="C7:C10"/>
  </mergeCells>
  <hyperlinks>
    <hyperlink ref="C4" location="Indice!A1" display="Indice!A1" xr:uid="{29A7FC14-1A07-462C-B37D-31017F8C2C46}"/>
  </hyperlinks>
  <printOptions horizontalCentered="1"/>
  <pageMargins left="0.39370078740157483" right="0.78740157480314965" top="0.39370078740157483" bottom="0.98425196850393704" header="0" footer="0"/>
  <pageSetup paperSize="9" scale="95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B1:O26"/>
  <sheetViews>
    <sheetView showGridLines="0" workbookViewId="0">
      <selection activeCell="I10" sqref="I10"/>
    </sheetView>
  </sheetViews>
  <sheetFormatPr baseColWidth="10" defaultColWidth="11.42578125" defaultRowHeight="12.75"/>
  <cols>
    <col min="1" max="1" width="0.140625" style="248" customWidth="1"/>
    <col min="2" max="2" width="2.85546875" style="248" customWidth="1"/>
    <col min="3" max="3" width="23.85546875" style="248" customWidth="1"/>
    <col min="4" max="4" width="1.140625" style="248" customWidth="1"/>
    <col min="5" max="5" width="105.85546875" style="248" customWidth="1"/>
    <col min="6" max="6" width="2.42578125" style="248" customWidth="1"/>
    <col min="7" max="8" width="11.42578125" style="248"/>
    <col min="9" max="16" width="22.85546875" style="248" customWidth="1"/>
    <col min="17" max="16384" width="11.42578125" style="248"/>
  </cols>
  <sheetData>
    <row r="1" spans="2:15" ht="0.75" customHeight="1"/>
    <row r="2" spans="2:15" ht="21" customHeight="1">
      <c r="E2" s="242" t="s">
        <v>192</v>
      </c>
    </row>
    <row r="3" spans="2:15" ht="15" customHeight="1">
      <c r="E3" s="243" t="s">
        <v>220</v>
      </c>
    </row>
    <row r="4" spans="2:15" s="250" customFormat="1" ht="20.25" customHeight="1">
      <c r="B4" s="249"/>
      <c r="C4" s="12" t="s">
        <v>193</v>
      </c>
    </row>
    <row r="5" spans="2:15" s="250" customFormat="1" ht="12.75" customHeight="1">
      <c r="B5" s="249"/>
      <c r="C5" s="251"/>
    </row>
    <row r="6" spans="2:15" s="250" customFormat="1" ht="13.5" customHeight="1">
      <c r="B6" s="249"/>
      <c r="C6" s="252"/>
      <c r="D6" s="253"/>
      <c r="E6" s="253"/>
      <c r="J6" s="254"/>
      <c r="K6" s="254"/>
      <c r="L6" s="254"/>
      <c r="M6" s="518"/>
      <c r="N6" s="518"/>
      <c r="O6" s="518"/>
    </row>
    <row r="7" spans="2:15" s="250" customFormat="1" ht="12.75" customHeight="1">
      <c r="B7" s="249"/>
      <c r="C7" s="519" t="s">
        <v>253</v>
      </c>
      <c r="D7" s="253"/>
      <c r="E7" s="255"/>
      <c r="I7" s="256"/>
      <c r="J7" s="256"/>
      <c r="K7" s="256"/>
      <c r="L7" s="256"/>
      <c r="M7" s="256"/>
      <c r="N7" s="256"/>
      <c r="O7" s="256"/>
    </row>
    <row r="8" spans="2:15" s="250" customFormat="1" ht="12.75" customHeight="1">
      <c r="B8" s="249"/>
      <c r="C8" s="519"/>
      <c r="D8" s="253"/>
      <c r="E8" s="255"/>
      <c r="I8" s="256"/>
      <c r="J8" s="256"/>
      <c r="K8" s="256"/>
      <c r="L8" s="256"/>
      <c r="M8" s="256"/>
      <c r="N8" s="256"/>
      <c r="O8" s="256"/>
    </row>
    <row r="9" spans="2:15" s="250" customFormat="1" ht="12.75" customHeight="1">
      <c r="B9" s="249"/>
      <c r="C9" s="519"/>
      <c r="D9" s="253"/>
      <c r="E9" s="255"/>
      <c r="I9" s="256"/>
      <c r="J9" s="256"/>
      <c r="K9" s="256"/>
      <c r="L9" s="256"/>
      <c r="M9" s="256"/>
      <c r="N9" s="256"/>
      <c r="O9" s="256"/>
    </row>
    <row r="10" spans="2:15" s="250" customFormat="1" ht="12.75" customHeight="1">
      <c r="B10" s="249"/>
      <c r="C10" s="519"/>
      <c r="D10" s="253"/>
      <c r="E10" s="255"/>
      <c r="I10" s="257"/>
      <c r="J10" s="258"/>
      <c r="K10" s="258"/>
      <c r="L10" s="258"/>
      <c r="M10" s="258"/>
      <c r="N10" s="258"/>
      <c r="O10" s="258"/>
    </row>
    <row r="11" spans="2:15" s="250" customFormat="1" ht="12.75" customHeight="1">
      <c r="B11" s="249"/>
      <c r="C11" s="259" t="s">
        <v>84</v>
      </c>
      <c r="D11" s="253"/>
      <c r="E11" s="260"/>
      <c r="I11" s="257"/>
      <c r="J11" s="258"/>
      <c r="K11" s="258"/>
      <c r="L11" s="258"/>
      <c r="M11" s="258"/>
      <c r="N11" s="258"/>
      <c r="O11" s="258"/>
    </row>
    <row r="12" spans="2:15" s="250" customFormat="1" ht="12.75" customHeight="1">
      <c r="B12" s="249"/>
      <c r="C12" s="261"/>
      <c r="D12" s="253"/>
      <c r="E12" s="260"/>
      <c r="I12" s="257"/>
      <c r="J12" s="258"/>
      <c r="K12" s="258"/>
      <c r="L12" s="258"/>
      <c r="M12" s="258"/>
      <c r="N12" s="258"/>
      <c r="O12" s="258"/>
    </row>
    <row r="13" spans="2:15" s="250" customFormat="1" ht="12.75" customHeight="1">
      <c r="B13" s="249"/>
      <c r="C13" s="262"/>
      <c r="D13" s="253"/>
      <c r="E13" s="260"/>
      <c r="I13" s="257"/>
      <c r="J13" s="258"/>
      <c r="K13" s="258"/>
      <c r="L13" s="258"/>
      <c r="M13" s="258"/>
      <c r="N13" s="258"/>
      <c r="O13" s="258"/>
    </row>
    <row r="14" spans="2:15" s="250" customFormat="1" ht="12.75" customHeight="1">
      <c r="B14" s="249"/>
      <c r="C14" s="262"/>
      <c r="D14" s="253"/>
      <c r="E14" s="260"/>
      <c r="I14" s="257"/>
      <c r="J14" s="258"/>
      <c r="K14" s="258"/>
      <c r="L14" s="258"/>
      <c r="M14" s="258"/>
      <c r="N14" s="258"/>
      <c r="O14" s="258"/>
    </row>
    <row r="15" spans="2:15" s="250" customFormat="1" ht="12.75" customHeight="1">
      <c r="B15" s="249"/>
      <c r="D15" s="253"/>
      <c r="E15" s="260"/>
      <c r="I15" s="257"/>
      <c r="J15" s="258"/>
      <c r="K15" s="258"/>
      <c r="L15" s="258"/>
      <c r="M15" s="258"/>
      <c r="N15" s="258"/>
      <c r="O15" s="258"/>
    </row>
    <row r="16" spans="2:15" s="250" customFormat="1" ht="12.75" customHeight="1">
      <c r="B16" s="249"/>
      <c r="C16" s="252"/>
      <c r="D16" s="253"/>
      <c r="E16" s="260"/>
      <c r="I16" s="257"/>
      <c r="J16" s="258"/>
      <c r="K16" s="258"/>
      <c r="L16" s="258"/>
      <c r="M16" s="258"/>
      <c r="N16" s="258"/>
      <c r="O16" s="258"/>
    </row>
    <row r="17" spans="2:15" s="250" customFormat="1" ht="12.75" customHeight="1">
      <c r="B17" s="249"/>
      <c r="C17" s="252"/>
      <c r="D17" s="253"/>
      <c r="E17" s="260"/>
      <c r="I17" s="257"/>
      <c r="J17" s="258"/>
      <c r="K17" s="258"/>
      <c r="L17" s="258"/>
      <c r="M17" s="258"/>
      <c r="N17" s="258"/>
      <c r="O17" s="258"/>
    </row>
    <row r="18" spans="2:15" s="250" customFormat="1" ht="12.75" customHeight="1">
      <c r="B18" s="249"/>
      <c r="C18" s="252"/>
      <c r="D18" s="253"/>
      <c r="E18" s="260"/>
      <c r="I18" s="257"/>
      <c r="J18" s="258"/>
      <c r="K18" s="258"/>
      <c r="L18" s="258"/>
      <c r="M18" s="258"/>
      <c r="N18" s="258"/>
      <c r="O18" s="258"/>
    </row>
    <row r="19" spans="2:15" s="250" customFormat="1" ht="12.75" customHeight="1">
      <c r="B19" s="249"/>
      <c r="C19" s="252"/>
      <c r="D19" s="253"/>
      <c r="E19" s="260"/>
      <c r="I19" s="257"/>
      <c r="J19" s="258"/>
      <c r="K19" s="258"/>
      <c r="L19" s="258"/>
      <c r="M19" s="258"/>
      <c r="N19" s="258"/>
      <c r="O19" s="258"/>
    </row>
    <row r="20" spans="2:15" s="250" customFormat="1" ht="12.75" customHeight="1">
      <c r="B20" s="249"/>
      <c r="C20" s="252"/>
      <c r="D20" s="253"/>
      <c r="E20" s="260"/>
    </row>
    <row r="21" spans="2:15" s="250" customFormat="1" ht="12.75" customHeight="1">
      <c r="B21" s="249"/>
      <c r="C21" s="252"/>
      <c r="D21" s="253"/>
      <c r="E21" s="260"/>
    </row>
    <row r="22" spans="2:15">
      <c r="E22" s="263"/>
    </row>
    <row r="23" spans="2:15">
      <c r="E23" s="263"/>
    </row>
    <row r="24" spans="2:15" ht="15" customHeight="1">
      <c r="E24" s="264" t="s">
        <v>161</v>
      </c>
    </row>
    <row r="25" spans="2:15">
      <c r="E25" s="264"/>
    </row>
    <row r="26" spans="2:15">
      <c r="E26" s="265"/>
    </row>
  </sheetData>
  <mergeCells count="2">
    <mergeCell ref="M6:O6"/>
    <mergeCell ref="C7:C10"/>
  </mergeCells>
  <hyperlinks>
    <hyperlink ref="C4" location="Indice!A1" display="Indice!A1" xr:uid="{00000000-0004-0000-0D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B1:P35"/>
  <sheetViews>
    <sheetView showGridLines="0" zoomScaleNormal="100" workbookViewId="0">
      <selection activeCell="H37" sqref="H37"/>
    </sheetView>
  </sheetViews>
  <sheetFormatPr baseColWidth="10" defaultColWidth="11.42578125" defaultRowHeight="12.75"/>
  <cols>
    <col min="1" max="1" width="0.140625" style="248" customWidth="1"/>
    <col min="2" max="2" width="2.85546875" style="248" customWidth="1"/>
    <col min="3" max="3" width="23.85546875" style="248" customWidth="1"/>
    <col min="4" max="4" width="1.140625" style="248" customWidth="1"/>
    <col min="5" max="5" width="105.85546875" style="248" customWidth="1"/>
    <col min="6" max="6" width="9.85546875" style="248" customWidth="1"/>
    <col min="7" max="7" width="4.42578125" style="248" customWidth="1"/>
    <col min="8" max="16384" width="11.42578125" style="248"/>
  </cols>
  <sheetData>
    <row r="1" spans="2:16" ht="0.75" customHeight="1"/>
    <row r="2" spans="2:16" ht="21" customHeight="1">
      <c r="B2" s="266"/>
      <c r="E2" s="495" t="s">
        <v>192</v>
      </c>
      <c r="F2" s="495"/>
    </row>
    <row r="3" spans="2:16" ht="15" customHeight="1">
      <c r="E3" s="496" t="s">
        <v>220</v>
      </c>
      <c r="F3" s="496"/>
    </row>
    <row r="4" spans="2:16" s="250" customFormat="1" ht="20.25" customHeight="1">
      <c r="B4" s="249"/>
      <c r="C4" s="12" t="str">
        <f>'C15'!C4</f>
        <v>Intercambios internacionales</v>
      </c>
    </row>
    <row r="5" spans="2:16" s="250" customFormat="1" ht="12.75" customHeight="1">
      <c r="B5" s="249"/>
      <c r="C5" s="251"/>
    </row>
    <row r="6" spans="2:16" s="250" customFormat="1" ht="13.5" customHeight="1">
      <c r="B6" s="249"/>
      <c r="C6" s="252"/>
      <c r="D6" s="253"/>
      <c r="E6" s="253"/>
    </row>
    <row r="7" spans="2:16" s="250" customFormat="1" ht="12.75" customHeight="1">
      <c r="B7" s="249"/>
      <c r="C7" s="517" t="s">
        <v>254</v>
      </c>
      <c r="D7" s="253"/>
      <c r="E7" s="255"/>
      <c r="F7" s="321"/>
      <c r="G7" s="267"/>
    </row>
    <row r="8" spans="2:16" s="250" customFormat="1" ht="12.75" customHeight="1">
      <c r="B8" s="249"/>
      <c r="C8" s="517"/>
      <c r="D8" s="253"/>
      <c r="E8" s="255"/>
      <c r="F8" s="321"/>
    </row>
    <row r="9" spans="2:16" s="250" customFormat="1" ht="12.75" customHeight="1">
      <c r="B9" s="249"/>
      <c r="C9" s="517"/>
      <c r="D9" s="253"/>
      <c r="E9" s="255"/>
      <c r="F9" s="321"/>
    </row>
    <row r="10" spans="2:16" s="250" customFormat="1" ht="12.75" customHeight="1">
      <c r="B10" s="249"/>
      <c r="C10" s="517"/>
      <c r="D10" s="253"/>
      <c r="E10" s="255"/>
      <c r="F10" s="321"/>
    </row>
    <row r="11" spans="2:16" s="250" customFormat="1" ht="12.75" customHeight="1">
      <c r="B11" s="249"/>
      <c r="C11" s="517"/>
      <c r="D11" s="253"/>
      <c r="E11" s="260"/>
      <c r="F11" s="321"/>
      <c r="G11" s="268"/>
    </row>
    <row r="12" spans="2:16" s="250" customFormat="1" ht="12.75" customHeight="1">
      <c r="B12" s="249"/>
      <c r="C12" s="269" t="s">
        <v>111</v>
      </c>
      <c r="D12" s="253"/>
      <c r="E12" s="260"/>
      <c r="F12" s="321"/>
      <c r="G12" s="268"/>
      <c r="O12" s="267"/>
      <c r="P12" s="270"/>
    </row>
    <row r="13" spans="2:16" s="250" customFormat="1" ht="12.75" customHeight="1">
      <c r="B13" s="249"/>
      <c r="C13" s="269"/>
      <c r="D13" s="253"/>
      <c r="E13" s="260"/>
      <c r="F13" s="321"/>
      <c r="G13" s="268"/>
      <c r="O13" s="267"/>
      <c r="P13" s="270"/>
    </row>
    <row r="14" spans="2:16" s="250" customFormat="1" ht="12.75" customHeight="1">
      <c r="B14" s="249"/>
      <c r="C14" s="271"/>
      <c r="D14" s="253"/>
      <c r="E14" s="260"/>
      <c r="F14" s="321"/>
      <c r="G14" s="268"/>
      <c r="O14" s="267"/>
      <c r="P14" s="270"/>
    </row>
    <row r="15" spans="2:16" s="250" customFormat="1" ht="12.75" customHeight="1">
      <c r="B15" s="249"/>
      <c r="C15" s="271"/>
      <c r="D15" s="253"/>
      <c r="E15" s="260"/>
      <c r="F15" s="321"/>
      <c r="G15" s="268"/>
      <c r="O15" s="267"/>
      <c r="P15" s="270"/>
    </row>
    <row r="16" spans="2:16" s="250" customFormat="1" ht="12.75" customHeight="1">
      <c r="B16" s="249"/>
      <c r="C16" s="271"/>
      <c r="D16" s="253"/>
      <c r="E16" s="260"/>
      <c r="F16" s="321"/>
      <c r="G16" s="268"/>
      <c r="O16" s="267"/>
      <c r="P16" s="270"/>
    </row>
    <row r="17" spans="2:16" s="250" customFormat="1" ht="12.75" customHeight="1">
      <c r="B17" s="249"/>
      <c r="C17" s="252"/>
      <c r="D17" s="253"/>
      <c r="E17" s="260"/>
      <c r="F17" s="321"/>
      <c r="O17" s="267"/>
      <c r="P17" s="270"/>
    </row>
    <row r="18" spans="2:16" s="250" customFormat="1" ht="12.75" customHeight="1">
      <c r="B18" s="249"/>
      <c r="C18" s="252"/>
      <c r="D18" s="253"/>
      <c r="E18" s="260"/>
      <c r="F18" s="321"/>
      <c r="G18" s="268"/>
      <c r="O18" s="267"/>
      <c r="P18" s="270"/>
    </row>
    <row r="19" spans="2:16" s="250" customFormat="1" ht="12.75" customHeight="1">
      <c r="B19" s="249"/>
      <c r="C19" s="252"/>
      <c r="D19" s="253"/>
      <c r="E19" s="260"/>
      <c r="F19" s="321"/>
      <c r="G19" s="268"/>
      <c r="O19" s="267"/>
      <c r="P19" s="270"/>
    </row>
    <row r="20" spans="2:16" s="250" customFormat="1" ht="12.75" customHeight="1">
      <c r="B20" s="249"/>
      <c r="C20" s="252"/>
      <c r="D20" s="253"/>
      <c r="E20" s="260"/>
      <c r="F20" s="321"/>
      <c r="G20" s="268"/>
      <c r="O20" s="267"/>
      <c r="P20" s="270"/>
    </row>
    <row r="21" spans="2:16" s="250" customFormat="1" ht="12.75" customHeight="1">
      <c r="B21" s="249"/>
      <c r="C21" s="252"/>
      <c r="D21" s="253"/>
      <c r="E21" s="260"/>
      <c r="F21" s="321"/>
      <c r="G21" s="268"/>
    </row>
    <row r="22" spans="2:16">
      <c r="E22" s="263"/>
      <c r="F22" s="263"/>
      <c r="G22" s="272"/>
      <c r="J22" s="250"/>
      <c r="K22" s="250"/>
      <c r="L22" s="250"/>
      <c r="M22" s="250"/>
    </row>
    <row r="23" spans="2:16">
      <c r="E23" s="263"/>
      <c r="F23" s="263"/>
      <c r="J23" s="250"/>
      <c r="K23" s="250"/>
      <c r="L23" s="250"/>
      <c r="M23" s="250"/>
    </row>
    <row r="24" spans="2:16">
      <c r="E24" s="263"/>
      <c r="F24" s="263"/>
      <c r="J24" s="250"/>
      <c r="K24" s="250"/>
      <c r="L24" s="250"/>
      <c r="M24" s="250"/>
    </row>
    <row r="25" spans="2:16" ht="16.350000000000001" customHeight="1">
      <c r="E25" s="273" t="s">
        <v>162</v>
      </c>
      <c r="J25" s="250"/>
      <c r="K25" s="250"/>
      <c r="L25" s="250"/>
      <c r="M25" s="250"/>
    </row>
    <row r="26" spans="2:16">
      <c r="E26" s="274" t="s">
        <v>163</v>
      </c>
      <c r="J26" s="250"/>
      <c r="K26" s="250"/>
      <c r="L26" s="250"/>
      <c r="M26" s="250"/>
    </row>
    <row r="27" spans="2:16">
      <c r="E27" s="275" t="s">
        <v>112</v>
      </c>
      <c r="J27" s="250"/>
      <c r="K27" s="250"/>
      <c r="L27" s="250"/>
      <c r="M27" s="250"/>
    </row>
    <row r="28" spans="2:16">
      <c r="J28" s="250"/>
      <c r="K28" s="250"/>
      <c r="L28" s="250"/>
      <c r="M28" s="250"/>
    </row>
    <row r="29" spans="2:16">
      <c r="J29" s="250"/>
      <c r="K29" s="250"/>
      <c r="L29" s="250"/>
      <c r="M29" s="250"/>
    </row>
    <row r="30" spans="2:16">
      <c r="J30" s="250"/>
      <c r="K30" s="250"/>
      <c r="L30" s="250"/>
      <c r="M30" s="250"/>
    </row>
    <row r="31" spans="2:16">
      <c r="J31" s="250"/>
      <c r="K31" s="250"/>
      <c r="L31" s="250"/>
      <c r="M31" s="250"/>
    </row>
    <row r="32" spans="2:16">
      <c r="J32" s="250"/>
      <c r="K32" s="250"/>
      <c r="L32" s="250"/>
      <c r="M32" s="250"/>
    </row>
    <row r="33" spans="10:13">
      <c r="J33" s="250"/>
      <c r="K33" s="250"/>
      <c r="L33" s="250"/>
      <c r="M33" s="250"/>
    </row>
    <row r="34" spans="10:13">
      <c r="J34" s="250"/>
      <c r="K34" s="250"/>
      <c r="L34" s="250"/>
      <c r="M34" s="250"/>
    </row>
    <row r="35" spans="10:13">
      <c r="J35" s="250"/>
      <c r="K35" s="250"/>
      <c r="L35" s="250"/>
      <c r="M35" s="250"/>
    </row>
  </sheetData>
  <mergeCells count="3">
    <mergeCell ref="E2:F2"/>
    <mergeCell ref="E3:F3"/>
    <mergeCell ref="C7:C11"/>
  </mergeCells>
  <hyperlinks>
    <hyperlink ref="C4" location="Indice!A1" display="Indice!A1" xr:uid="{00000000-0004-0000-0F00-000000000000}"/>
  </hyperlinks>
  <printOptions horizontalCentered="1"/>
  <pageMargins left="0.39370078740157483" right="0.78740157480314965" top="0.39370078740157483" bottom="0.98425196850393704" header="0" footer="0"/>
  <pageSetup paperSize="9" scale="92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M24"/>
  <sheetViews>
    <sheetView showGridLines="0" workbookViewId="0">
      <selection activeCell="E16" sqref="E16"/>
    </sheetView>
  </sheetViews>
  <sheetFormatPr baseColWidth="10" defaultColWidth="11.42578125" defaultRowHeight="12.75"/>
  <cols>
    <col min="1" max="1" width="0.140625" style="248" customWidth="1"/>
    <col min="2" max="2" width="2.85546875" style="248" customWidth="1"/>
    <col min="3" max="3" width="23.85546875" style="248" customWidth="1"/>
    <col min="4" max="4" width="1.140625" style="248" customWidth="1"/>
    <col min="5" max="5" width="17.140625" style="248" customWidth="1"/>
    <col min="6" max="6" width="11.42578125" style="248"/>
    <col min="7" max="7" width="5.85546875" style="248" customWidth="1"/>
    <col min="8" max="8" width="3" style="248" customWidth="1"/>
    <col min="9" max="9" width="11.42578125" style="248"/>
    <col min="10" max="10" width="5.85546875" style="248" customWidth="1"/>
    <col min="11" max="11" width="2.42578125" style="248" customWidth="1"/>
    <col min="12" max="12" width="11.42578125" style="248"/>
    <col min="13" max="13" width="5.85546875" style="248" customWidth="1"/>
    <col min="14" max="14" width="3" style="248" customWidth="1"/>
    <col min="15" max="16384" width="11.42578125" style="248"/>
  </cols>
  <sheetData>
    <row r="1" spans="2:13" ht="0.75" customHeight="1"/>
    <row r="2" spans="2:13" ht="21" customHeight="1">
      <c r="B2" s="266"/>
      <c r="E2" s="495" t="s">
        <v>192</v>
      </c>
      <c r="F2" s="495"/>
      <c r="G2" s="495"/>
      <c r="H2" s="495"/>
      <c r="I2" s="495"/>
      <c r="J2" s="495"/>
      <c r="K2" s="495"/>
      <c r="L2" s="495"/>
      <c r="M2" s="495"/>
    </row>
    <row r="3" spans="2:13" ht="15" customHeight="1">
      <c r="E3" s="496" t="s">
        <v>220</v>
      </c>
      <c r="F3" s="496"/>
      <c r="G3" s="496"/>
      <c r="H3" s="496"/>
      <c r="I3" s="496"/>
      <c r="J3" s="496"/>
      <c r="K3" s="496"/>
      <c r="L3" s="496"/>
      <c r="M3" s="496"/>
    </row>
    <row r="4" spans="2:13" s="250" customFormat="1" ht="20.25" customHeight="1">
      <c r="B4" s="249"/>
      <c r="C4" s="12" t="str">
        <f>'C15'!C4</f>
        <v>Intercambios internacionales</v>
      </c>
    </row>
    <row r="5" spans="2:13" s="250" customFormat="1" ht="13.5" customHeight="1">
      <c r="B5" s="249"/>
      <c r="C5" s="252"/>
      <c r="D5" s="253"/>
      <c r="E5" s="253"/>
    </row>
    <row r="6" spans="2:13" s="250" customFormat="1" ht="12.75" customHeight="1">
      <c r="B6" s="249"/>
      <c r="C6" s="516" t="s">
        <v>255</v>
      </c>
      <c r="D6" s="253"/>
      <c r="E6" s="323"/>
      <c r="F6" s="520" t="s">
        <v>143</v>
      </c>
      <c r="G6" s="520"/>
      <c r="H6" s="324"/>
      <c r="I6" s="520" t="s">
        <v>144</v>
      </c>
      <c r="J6" s="520"/>
      <c r="K6" s="324"/>
      <c r="L6" s="520" t="s">
        <v>3</v>
      </c>
      <c r="M6" s="520"/>
    </row>
    <row r="7" spans="2:13" s="250" customFormat="1" ht="15.75" customHeight="1">
      <c r="B7" s="249"/>
      <c r="C7" s="516"/>
      <c r="D7" s="253"/>
      <c r="E7" s="325"/>
      <c r="F7" s="326" t="s">
        <v>148</v>
      </c>
      <c r="G7" s="326" t="s">
        <v>149</v>
      </c>
      <c r="H7" s="326"/>
      <c r="I7" s="326" t="s">
        <v>148</v>
      </c>
      <c r="J7" s="326" t="s">
        <v>149</v>
      </c>
      <c r="K7" s="326"/>
      <c r="L7" s="326" t="s">
        <v>148</v>
      </c>
      <c r="M7" s="326" t="s">
        <v>149</v>
      </c>
    </row>
    <row r="8" spans="2:13" s="250" customFormat="1" ht="12.75" customHeight="1">
      <c r="B8" s="249"/>
      <c r="C8" s="516"/>
      <c r="D8" s="253"/>
      <c r="E8" s="327" t="s">
        <v>150</v>
      </c>
      <c r="F8" s="328">
        <v>32281.200000000001</v>
      </c>
      <c r="G8" s="329">
        <f>(F8/$L$12)*100</f>
        <v>23.812751257372199</v>
      </c>
      <c r="H8" s="330"/>
      <c r="I8" s="328">
        <v>20905.919999999998</v>
      </c>
      <c r="J8" s="329">
        <f>(I8/$L$12)*100</f>
        <v>15.421591290488662</v>
      </c>
      <c r="K8" s="330"/>
      <c r="L8" s="328">
        <f>F8+I8</f>
        <v>53187.119999999995</v>
      </c>
      <c r="M8" s="329">
        <f>(L8/$L$12)*100</f>
        <v>39.234342547860855</v>
      </c>
    </row>
    <row r="9" spans="2:13" s="250" customFormat="1" ht="12.75" customHeight="1">
      <c r="B9" s="249"/>
      <c r="C9" s="516"/>
      <c r="D9" s="253"/>
      <c r="E9" s="327" t="s">
        <v>151</v>
      </c>
      <c r="F9" s="328">
        <v>25180.706260000003</v>
      </c>
      <c r="G9" s="329">
        <f>(F9/$L$12)*100</f>
        <v>18.574956775285152</v>
      </c>
      <c r="H9" s="330"/>
      <c r="I9" s="328">
        <v>15103.985159999998</v>
      </c>
      <c r="J9" s="329">
        <f>(I9/$L$12)*100</f>
        <v>11.141699862772171</v>
      </c>
      <c r="K9" s="330"/>
      <c r="L9" s="328">
        <f>F9+I9</f>
        <v>40284.691420000003</v>
      </c>
      <c r="M9" s="329">
        <f>(L9/$L$12)*100</f>
        <v>29.716656638057326</v>
      </c>
    </row>
    <row r="10" spans="2:13" s="250" customFormat="1" ht="12.75" customHeight="1">
      <c r="B10" s="249"/>
      <c r="C10" s="380" t="s">
        <v>198</v>
      </c>
      <c r="D10" s="253"/>
      <c r="E10" s="331" t="s">
        <v>205</v>
      </c>
      <c r="F10" s="328">
        <v>26584</v>
      </c>
      <c r="G10" s="329">
        <f>(F10/$L$12)*100</f>
        <v>19.610119184726173</v>
      </c>
      <c r="H10" s="330"/>
      <c r="I10" s="328">
        <v>15478.752679999996</v>
      </c>
      <c r="J10" s="329">
        <f>(I10/$L$12)*100</f>
        <v>11.418153208159028</v>
      </c>
      <c r="K10" s="330"/>
      <c r="L10" s="328">
        <f>F10+I10</f>
        <v>42062.752679999998</v>
      </c>
      <c r="M10" s="329">
        <f>(L10/$L$12)*100</f>
        <v>31.028272392885203</v>
      </c>
    </row>
    <row r="11" spans="2:13" s="250" customFormat="1" ht="12.75" customHeight="1">
      <c r="B11" s="249"/>
      <c r="D11" s="253"/>
      <c r="E11" s="331" t="s">
        <v>246</v>
      </c>
      <c r="F11" s="328">
        <v>1.8</v>
      </c>
      <c r="G11" s="329">
        <f>(F11/$L$12)*100</f>
        <v>1.3277992225589493E-3</v>
      </c>
      <c r="H11" s="330"/>
      <c r="I11" s="328">
        <v>26.3</v>
      </c>
      <c r="J11" s="329">
        <f>(I11/$L$12)*100</f>
        <v>1.9400621974055763E-2</v>
      </c>
      <c r="K11" s="330"/>
      <c r="L11" s="328">
        <f>F11+I11</f>
        <v>28.1</v>
      </c>
      <c r="M11" s="329">
        <f>(L11/$L$12)*100</f>
        <v>2.0728421196614711E-2</v>
      </c>
    </row>
    <row r="12" spans="2:13" s="250" customFormat="1" ht="12.75" customHeight="1">
      <c r="B12" s="249"/>
      <c r="C12" s="271"/>
      <c r="D12" s="253"/>
      <c r="E12" s="332" t="s">
        <v>3</v>
      </c>
      <c r="F12" s="333">
        <f>SUM(F8:F11)</f>
        <v>84047.706260000006</v>
      </c>
      <c r="G12" s="334">
        <f>(F12/$L$12)*100</f>
        <v>61.999155016606089</v>
      </c>
      <c r="H12" s="334"/>
      <c r="I12" s="333">
        <f>SUM(I8:I11)</f>
        <v>51514.957839999995</v>
      </c>
      <c r="J12" s="334">
        <f>(I12/$L$12)*100</f>
        <v>38.000844983393918</v>
      </c>
      <c r="K12" s="334"/>
      <c r="L12" s="333">
        <f>SUM(L8:L11)</f>
        <v>135562.66409999999</v>
      </c>
      <c r="M12" s="334">
        <f>(L12/$L$12)*100</f>
        <v>100</v>
      </c>
    </row>
    <row r="13" spans="2:13" s="250" customFormat="1" ht="12.75" customHeight="1">
      <c r="B13" s="249"/>
      <c r="C13" s="252"/>
      <c r="D13" s="252"/>
      <c r="E13" s="482" t="s">
        <v>164</v>
      </c>
      <c r="F13" s="483"/>
      <c r="G13" s="483"/>
      <c r="H13" s="483"/>
      <c r="I13" s="483"/>
      <c r="J13" s="483"/>
      <c r="K13" s="483"/>
      <c r="L13" s="483"/>
      <c r="M13" s="483"/>
    </row>
    <row r="14" spans="2:13" s="250" customFormat="1" ht="12.75" customHeight="1">
      <c r="B14" s="249"/>
      <c r="C14" s="252"/>
      <c r="D14" s="252"/>
      <c r="E14" s="426" t="s">
        <v>189</v>
      </c>
      <c r="F14" s="411"/>
      <c r="G14" s="411"/>
      <c r="H14" s="411"/>
      <c r="I14" s="411"/>
      <c r="J14" s="411"/>
      <c r="K14" s="411"/>
      <c r="L14" s="411"/>
      <c r="M14" s="411"/>
    </row>
    <row r="15" spans="2:13" s="250" customFormat="1" ht="12.75" customHeight="1">
      <c r="B15" s="249"/>
      <c r="C15" s="252"/>
      <c r="D15" s="252"/>
      <c r="E15" s="404"/>
      <c r="F15" s="404"/>
      <c r="G15" s="404"/>
      <c r="H15" s="404"/>
      <c r="I15" s="404"/>
      <c r="J15" s="404"/>
      <c r="K15" s="404"/>
      <c r="L15" s="404"/>
      <c r="M15" s="404"/>
    </row>
    <row r="16" spans="2:13" s="250" customFormat="1" ht="12.75" customHeight="1">
      <c r="B16" s="249"/>
      <c r="C16" s="252"/>
      <c r="D16" s="252"/>
      <c r="E16" s="252"/>
      <c r="F16" s="252"/>
      <c r="G16" s="252"/>
      <c r="H16" s="252"/>
    </row>
    <row r="17" spans="2:13" s="250" customFormat="1" ht="12.75" customHeight="1">
      <c r="B17" s="249"/>
      <c r="C17" s="252"/>
      <c r="D17" s="252"/>
      <c r="E17" s="252"/>
      <c r="F17" s="252"/>
      <c r="G17" s="252"/>
      <c r="H17" s="252"/>
    </row>
    <row r="18" spans="2:13" s="250" customFormat="1" ht="12.75" customHeight="1">
      <c r="B18" s="249"/>
      <c r="C18" s="252"/>
      <c r="D18" s="252"/>
      <c r="E18" s="252"/>
      <c r="F18" s="252"/>
      <c r="G18" s="252"/>
      <c r="H18" s="252"/>
    </row>
    <row r="19" spans="2:13">
      <c r="C19" s="252"/>
      <c r="D19" s="252"/>
      <c r="E19" s="464" t="s">
        <v>204</v>
      </c>
      <c r="F19" s="465">
        <v>0</v>
      </c>
      <c r="G19" s="465"/>
      <c r="H19" s="465"/>
      <c r="I19" s="465"/>
      <c r="J19" s="465"/>
      <c r="K19" s="465"/>
      <c r="L19" s="465">
        <f>F19+I19</f>
        <v>0</v>
      </c>
      <c r="M19" s="466"/>
    </row>
    <row r="20" spans="2:13">
      <c r="C20" s="252"/>
      <c r="D20" s="252"/>
      <c r="E20" s="464" t="s">
        <v>176</v>
      </c>
      <c r="F20" s="465">
        <v>26410.92960600002</v>
      </c>
      <c r="G20" s="465"/>
      <c r="H20" s="465"/>
      <c r="I20" s="465">
        <v>15478.752679999996</v>
      </c>
      <c r="J20" s="465"/>
      <c r="K20" s="465"/>
      <c r="L20" s="465">
        <f>F20+I20</f>
        <v>41889.682286000017</v>
      </c>
      <c r="M20" s="466"/>
    </row>
    <row r="21" spans="2:13">
      <c r="C21" s="252"/>
      <c r="D21" s="252"/>
      <c r="E21" s="252"/>
      <c r="F21" s="252"/>
      <c r="G21" s="252"/>
      <c r="H21" s="252"/>
    </row>
    <row r="22" spans="2:13">
      <c r="C22" s="252"/>
      <c r="D22" s="252"/>
      <c r="E22" s="252"/>
      <c r="F22" s="252"/>
      <c r="G22" s="252"/>
      <c r="H22" s="252"/>
    </row>
    <row r="23" spans="2:13">
      <c r="C23" s="252"/>
      <c r="D23" s="252"/>
      <c r="E23" s="252"/>
      <c r="F23" s="252"/>
      <c r="G23" s="252"/>
      <c r="H23" s="252"/>
    </row>
    <row r="24" spans="2:13">
      <c r="C24" s="252"/>
      <c r="D24" s="252"/>
      <c r="E24" s="252"/>
      <c r="F24" s="252"/>
      <c r="G24" s="252"/>
      <c r="H24" s="252"/>
    </row>
  </sheetData>
  <mergeCells count="6">
    <mergeCell ref="C6:C9"/>
    <mergeCell ref="E2:M2"/>
    <mergeCell ref="E3:M3"/>
    <mergeCell ref="F6:G6"/>
    <mergeCell ref="I6:J6"/>
    <mergeCell ref="L6:M6"/>
  </mergeCells>
  <hyperlinks>
    <hyperlink ref="C4" location="Indice!A1" display="Indice!A1" xr:uid="{00000000-0004-0000-10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E427-4FEC-4584-9A27-4C68F0AC1DA2}">
  <sheetPr>
    <pageSetUpPr autoPageBreaks="0" fitToPage="1"/>
  </sheetPr>
  <dimension ref="B1:P35"/>
  <sheetViews>
    <sheetView showGridLines="0" workbookViewId="0">
      <selection activeCell="H9" sqref="H9"/>
    </sheetView>
  </sheetViews>
  <sheetFormatPr baseColWidth="10" defaultColWidth="11.42578125" defaultRowHeight="12.75"/>
  <cols>
    <col min="1" max="1" width="0.140625" style="248" customWidth="1"/>
    <col min="2" max="2" width="2.85546875" style="248" customWidth="1"/>
    <col min="3" max="3" width="23.85546875" style="248" customWidth="1"/>
    <col min="4" max="4" width="1.140625" style="248" customWidth="1"/>
    <col min="5" max="5" width="105.85546875" style="248" customWidth="1"/>
    <col min="6" max="6" width="9.85546875" style="248" customWidth="1"/>
    <col min="7" max="7" width="4.140625" style="248" customWidth="1"/>
    <col min="8" max="16384" width="11.42578125" style="248"/>
  </cols>
  <sheetData>
    <row r="1" spans="2:16" ht="0.75" customHeight="1"/>
    <row r="2" spans="2:16" ht="21" customHeight="1">
      <c r="B2" s="266"/>
      <c r="E2" s="495" t="s">
        <v>192</v>
      </c>
      <c r="F2" s="495"/>
    </row>
    <row r="3" spans="2:16" ht="15" customHeight="1">
      <c r="E3" s="496" t="s">
        <v>220</v>
      </c>
      <c r="F3" s="496"/>
    </row>
    <row r="4" spans="2:16" s="250" customFormat="1" ht="20.25" customHeight="1">
      <c r="B4" s="249"/>
      <c r="C4" s="12" t="str">
        <f>'C15'!C4</f>
        <v>Intercambios internacionales</v>
      </c>
    </row>
    <row r="5" spans="2:16" s="250" customFormat="1" ht="12.75" customHeight="1">
      <c r="B5" s="249"/>
      <c r="C5" s="251"/>
    </row>
    <row r="6" spans="2:16" s="250" customFormat="1" ht="13.5" customHeight="1">
      <c r="B6" s="249"/>
      <c r="C6" s="252"/>
      <c r="D6" s="253"/>
      <c r="E6" s="253"/>
    </row>
    <row r="7" spans="2:16" s="250" customFormat="1" ht="12.75" customHeight="1">
      <c r="B7" s="249"/>
      <c r="C7" s="517" t="s">
        <v>261</v>
      </c>
      <c r="D7" s="253"/>
      <c r="E7" s="255"/>
      <c r="F7" s="321"/>
      <c r="G7" s="267"/>
    </row>
    <row r="8" spans="2:16" s="250" customFormat="1" ht="12.75" customHeight="1">
      <c r="B8" s="249"/>
      <c r="C8" s="517"/>
      <c r="D8" s="253"/>
      <c r="E8" s="255"/>
      <c r="F8" s="321"/>
    </row>
    <row r="9" spans="2:16" s="250" customFormat="1" ht="12.75" customHeight="1">
      <c r="B9" s="249"/>
      <c r="C9" s="517"/>
      <c r="D9" s="253"/>
      <c r="E9" s="255"/>
      <c r="F9" s="321"/>
    </row>
    <row r="10" spans="2:16" s="250" customFormat="1" ht="12.75" customHeight="1">
      <c r="B10" s="249"/>
      <c r="C10" s="517"/>
      <c r="D10" s="253"/>
      <c r="E10" s="255"/>
      <c r="F10" s="321"/>
    </row>
    <row r="11" spans="2:16" s="250" customFormat="1" ht="12.75" customHeight="1">
      <c r="B11" s="249"/>
      <c r="C11" s="380" t="s">
        <v>44</v>
      </c>
      <c r="D11" s="253"/>
      <c r="E11" s="260"/>
      <c r="F11" s="321"/>
      <c r="G11" s="268"/>
    </row>
    <row r="12" spans="2:16" s="250" customFormat="1" ht="12.75" customHeight="1">
      <c r="B12" s="249"/>
      <c r="D12" s="253"/>
      <c r="E12" s="260"/>
      <c r="F12" s="321"/>
      <c r="G12" s="268"/>
      <c r="O12" s="267"/>
      <c r="P12" s="270"/>
    </row>
    <row r="13" spans="2:16" s="250" customFormat="1" ht="12.75" customHeight="1">
      <c r="B13" s="249"/>
      <c r="D13" s="253"/>
      <c r="E13" s="260"/>
      <c r="F13" s="321"/>
      <c r="G13" s="268"/>
      <c r="O13" s="267"/>
      <c r="P13" s="270"/>
    </row>
    <row r="14" spans="2:16" s="250" customFormat="1" ht="12.75" customHeight="1">
      <c r="B14" s="249"/>
      <c r="C14" s="380"/>
      <c r="D14" s="253"/>
      <c r="E14" s="260"/>
      <c r="F14" s="321"/>
      <c r="G14" s="268"/>
      <c r="O14" s="267"/>
      <c r="P14" s="270"/>
    </row>
    <row r="15" spans="2:16" s="250" customFormat="1" ht="12.75" customHeight="1">
      <c r="B15" s="249"/>
      <c r="C15" s="380"/>
      <c r="D15" s="253"/>
      <c r="E15" s="260"/>
      <c r="F15" s="321"/>
      <c r="G15" s="268"/>
      <c r="O15" s="267"/>
      <c r="P15" s="270"/>
    </row>
    <row r="16" spans="2:16" s="250" customFormat="1" ht="12.75" customHeight="1">
      <c r="B16" s="249"/>
      <c r="C16" s="380"/>
      <c r="D16" s="253"/>
      <c r="E16" s="260"/>
      <c r="F16" s="321"/>
      <c r="G16" s="268"/>
      <c r="O16" s="267"/>
      <c r="P16" s="270"/>
    </row>
    <row r="17" spans="2:16" s="250" customFormat="1" ht="12.75" customHeight="1">
      <c r="B17" s="249"/>
      <c r="C17" s="252"/>
      <c r="D17" s="253"/>
      <c r="E17" s="260"/>
      <c r="F17" s="321"/>
      <c r="O17" s="267"/>
      <c r="P17" s="270"/>
    </row>
    <row r="18" spans="2:16" s="250" customFormat="1" ht="12.75" customHeight="1">
      <c r="B18" s="249"/>
      <c r="C18" s="252"/>
      <c r="D18" s="253"/>
      <c r="E18" s="260"/>
      <c r="F18" s="321"/>
      <c r="G18" s="268"/>
      <c r="O18" s="267"/>
      <c r="P18" s="270"/>
    </row>
    <row r="19" spans="2:16" s="250" customFormat="1" ht="12.75" customHeight="1">
      <c r="B19" s="249"/>
      <c r="C19" s="252"/>
      <c r="D19" s="253"/>
      <c r="E19" s="260"/>
      <c r="F19" s="321"/>
      <c r="G19" s="268"/>
      <c r="O19" s="267"/>
      <c r="P19" s="270"/>
    </row>
    <row r="20" spans="2:16" s="250" customFormat="1" ht="12.75" customHeight="1">
      <c r="B20" s="249"/>
      <c r="C20" s="252"/>
      <c r="D20" s="253"/>
      <c r="E20" s="260"/>
      <c r="F20" s="321"/>
      <c r="G20" s="268"/>
      <c r="O20" s="267"/>
      <c r="P20" s="270"/>
    </row>
    <row r="21" spans="2:16" s="250" customFormat="1" ht="12.75" customHeight="1">
      <c r="B21" s="249"/>
      <c r="C21" s="252"/>
      <c r="D21" s="253"/>
      <c r="E21" s="260"/>
      <c r="F21" s="321"/>
      <c r="G21" s="268"/>
    </row>
    <row r="22" spans="2:16">
      <c r="E22" s="263"/>
      <c r="F22" s="263"/>
      <c r="G22" s="272"/>
      <c r="J22" s="250"/>
      <c r="K22" s="250"/>
      <c r="L22" s="250"/>
      <c r="M22" s="250"/>
    </row>
    <row r="23" spans="2:16">
      <c r="E23" s="263"/>
      <c r="F23" s="263"/>
      <c r="J23" s="250"/>
      <c r="K23" s="250"/>
      <c r="L23" s="250"/>
      <c r="M23" s="250"/>
    </row>
    <row r="24" spans="2:16">
      <c r="E24" s="263"/>
      <c r="F24" s="263"/>
      <c r="J24" s="250"/>
      <c r="K24" s="250"/>
      <c r="L24" s="250"/>
      <c r="M24" s="250"/>
    </row>
    <row r="25" spans="2:16" ht="16.350000000000001" customHeight="1">
      <c r="E25" s="273"/>
      <c r="J25" s="250"/>
      <c r="K25" s="250"/>
      <c r="L25" s="250"/>
      <c r="M25" s="250"/>
    </row>
    <row r="26" spans="2:16">
      <c r="E26" s="274"/>
      <c r="J26" s="250"/>
      <c r="K26" s="250"/>
      <c r="L26" s="250"/>
      <c r="M26" s="250"/>
    </row>
    <row r="27" spans="2:16">
      <c r="E27" s="275" t="s">
        <v>112</v>
      </c>
      <c r="J27" s="250"/>
      <c r="K27" s="250"/>
      <c r="L27" s="250"/>
      <c r="M27" s="250"/>
    </row>
    <row r="28" spans="2:16">
      <c r="J28" s="250"/>
      <c r="K28" s="250"/>
      <c r="L28" s="250"/>
      <c r="M28" s="250"/>
    </row>
    <row r="29" spans="2:16">
      <c r="J29" s="250"/>
      <c r="K29" s="250"/>
      <c r="L29" s="250"/>
      <c r="M29" s="250"/>
    </row>
    <row r="30" spans="2:16">
      <c r="J30" s="250"/>
      <c r="K30" s="250"/>
      <c r="L30" s="250"/>
      <c r="M30" s="250"/>
    </row>
    <row r="31" spans="2:16">
      <c r="J31" s="250"/>
      <c r="K31" s="250"/>
      <c r="L31" s="250"/>
      <c r="M31" s="250"/>
    </row>
    <row r="32" spans="2:16">
      <c r="J32" s="250"/>
      <c r="K32" s="250"/>
      <c r="L32" s="250"/>
      <c r="M32" s="250"/>
    </row>
    <row r="33" spans="10:13">
      <c r="J33" s="250"/>
      <c r="K33" s="250"/>
      <c r="L33" s="250"/>
      <c r="M33" s="250"/>
    </row>
    <row r="34" spans="10:13">
      <c r="J34" s="250"/>
      <c r="K34" s="250"/>
      <c r="L34" s="250"/>
      <c r="M34" s="250"/>
    </row>
    <row r="35" spans="10:13">
      <c r="J35" s="250"/>
      <c r="K35" s="250"/>
      <c r="L35" s="250"/>
      <c r="M35" s="250"/>
    </row>
  </sheetData>
  <mergeCells count="3">
    <mergeCell ref="E2:F2"/>
    <mergeCell ref="E3:F3"/>
    <mergeCell ref="C7:C10"/>
  </mergeCells>
  <hyperlinks>
    <hyperlink ref="C4" location="Indice!A1" display="Indice!A1" xr:uid="{254E7E27-F95E-4E61-81DC-0443C683E53B}"/>
  </hyperlinks>
  <printOptions horizontalCentered="1"/>
  <pageMargins left="0.39370078740157483" right="0.78740157480314965" top="0.39370078740157483" bottom="0.98425196850393704" header="0" footer="0"/>
  <pageSetup paperSize="9" scale="95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0EB8-B57C-4744-AC78-800A44289931}">
  <sheetPr>
    <pageSetUpPr autoPageBreaks="0" fitToPage="1"/>
  </sheetPr>
  <dimension ref="B1:O26"/>
  <sheetViews>
    <sheetView showGridLines="0" workbookViewId="0">
      <selection activeCell="C7" sqref="C7:C10"/>
    </sheetView>
  </sheetViews>
  <sheetFormatPr baseColWidth="10" defaultColWidth="11.42578125" defaultRowHeight="12.75"/>
  <cols>
    <col min="1" max="1" width="0.140625" style="248" customWidth="1"/>
    <col min="2" max="2" width="2.85546875" style="248" customWidth="1"/>
    <col min="3" max="3" width="23.85546875" style="248" customWidth="1"/>
    <col min="4" max="4" width="1.140625" style="248" customWidth="1"/>
    <col min="5" max="5" width="105.85546875" style="248" customWidth="1"/>
    <col min="6" max="6" width="2.42578125" style="248" customWidth="1"/>
    <col min="7" max="8" width="11.42578125" style="248"/>
    <col min="9" max="16" width="22.85546875" style="248" customWidth="1"/>
    <col min="17" max="16384" width="11.42578125" style="248"/>
  </cols>
  <sheetData>
    <row r="1" spans="2:15" ht="0.75" customHeight="1"/>
    <row r="2" spans="2:15" ht="21" customHeight="1">
      <c r="E2" s="416" t="s">
        <v>192</v>
      </c>
    </row>
    <row r="3" spans="2:15" ht="15" customHeight="1">
      <c r="E3" s="417" t="s">
        <v>220</v>
      </c>
    </row>
    <row r="4" spans="2:15" s="250" customFormat="1" ht="20.25" customHeight="1">
      <c r="B4" s="249"/>
      <c r="C4" s="12" t="s">
        <v>193</v>
      </c>
    </row>
    <row r="5" spans="2:15" s="250" customFormat="1" ht="12.75" customHeight="1">
      <c r="B5" s="249"/>
      <c r="C5" s="251"/>
    </row>
    <row r="6" spans="2:15" s="250" customFormat="1" ht="13.5" customHeight="1">
      <c r="B6" s="249"/>
      <c r="C6" s="252"/>
      <c r="D6" s="253"/>
      <c r="E6" s="253"/>
      <c r="J6" s="254"/>
      <c r="K6" s="254"/>
      <c r="L6" s="254"/>
      <c r="M6" s="518"/>
      <c r="N6" s="518"/>
      <c r="O6" s="518"/>
    </row>
    <row r="7" spans="2:15" s="250" customFormat="1" ht="12.75" customHeight="1">
      <c r="B7" s="249"/>
      <c r="C7" s="519" t="s">
        <v>256</v>
      </c>
      <c r="D7" s="253"/>
      <c r="E7" s="255"/>
      <c r="I7" s="256"/>
      <c r="J7" s="256"/>
      <c r="K7" s="256"/>
      <c r="L7" s="256"/>
      <c r="M7" s="256"/>
      <c r="N7" s="256"/>
      <c r="O7" s="256"/>
    </row>
    <row r="8" spans="2:15" s="250" customFormat="1" ht="12.75" customHeight="1">
      <c r="B8" s="249"/>
      <c r="C8" s="519"/>
      <c r="D8" s="253"/>
      <c r="E8" s="255"/>
      <c r="I8" s="256"/>
      <c r="J8" s="256"/>
      <c r="K8" s="256"/>
      <c r="L8" s="256"/>
      <c r="M8" s="256"/>
      <c r="N8" s="256"/>
      <c r="O8" s="256"/>
    </row>
    <row r="9" spans="2:15" s="250" customFormat="1" ht="12.75" customHeight="1">
      <c r="B9" s="249"/>
      <c r="C9" s="519"/>
      <c r="D9" s="253"/>
      <c r="E9" s="255"/>
      <c r="I9" s="256"/>
      <c r="J9" s="256"/>
      <c r="K9" s="256"/>
      <c r="L9" s="256"/>
      <c r="M9" s="256"/>
      <c r="N9" s="256"/>
      <c r="O9" s="256"/>
    </row>
    <row r="10" spans="2:15" s="250" customFormat="1" ht="12.75" customHeight="1">
      <c r="B10" s="249"/>
      <c r="C10" s="519"/>
      <c r="D10" s="253"/>
      <c r="E10" s="255"/>
      <c r="I10" s="257"/>
      <c r="J10" s="258"/>
      <c r="K10" s="258"/>
      <c r="L10" s="258"/>
      <c r="M10" s="258"/>
      <c r="N10" s="258"/>
      <c r="O10" s="258"/>
    </row>
    <row r="11" spans="2:15" s="250" customFormat="1" ht="12.75" customHeight="1">
      <c r="B11" s="249"/>
      <c r="C11" s="259" t="s">
        <v>84</v>
      </c>
      <c r="D11" s="253"/>
      <c r="E11" s="260"/>
      <c r="I11" s="257"/>
      <c r="J11" s="258"/>
      <c r="K11" s="258"/>
      <c r="L11" s="258"/>
      <c r="M11" s="258"/>
      <c r="N11" s="258"/>
      <c r="O11" s="258"/>
    </row>
    <row r="12" spans="2:15" s="250" customFormat="1" ht="12.75" customHeight="1">
      <c r="B12" s="249"/>
      <c r="C12" s="261"/>
      <c r="D12" s="253"/>
      <c r="E12" s="260"/>
      <c r="I12" s="257"/>
      <c r="J12" s="258"/>
      <c r="K12" s="258"/>
      <c r="L12" s="258"/>
      <c r="M12" s="258"/>
      <c r="N12" s="258"/>
      <c r="O12" s="258"/>
    </row>
    <row r="13" spans="2:15" s="250" customFormat="1" ht="12.75" customHeight="1">
      <c r="B13" s="249"/>
      <c r="C13" s="262"/>
      <c r="D13" s="253"/>
      <c r="E13" s="260"/>
      <c r="I13" s="257"/>
      <c r="J13" s="258"/>
      <c r="K13" s="258"/>
      <c r="L13" s="258"/>
      <c r="M13" s="258"/>
      <c r="N13" s="258"/>
      <c r="O13" s="258"/>
    </row>
    <row r="14" spans="2:15" s="250" customFormat="1" ht="12.75" customHeight="1">
      <c r="B14" s="249"/>
      <c r="C14" s="262"/>
      <c r="D14" s="253"/>
      <c r="E14" s="260"/>
      <c r="I14" s="257"/>
      <c r="J14" s="258"/>
      <c r="K14" s="258"/>
      <c r="L14" s="258"/>
      <c r="M14" s="258"/>
      <c r="N14" s="258"/>
      <c r="O14" s="258"/>
    </row>
    <row r="15" spans="2:15" s="250" customFormat="1" ht="12.75" customHeight="1">
      <c r="B15" s="249"/>
      <c r="D15" s="253"/>
      <c r="E15" s="260"/>
      <c r="I15" s="257"/>
      <c r="J15" s="258"/>
      <c r="K15" s="258"/>
      <c r="L15" s="258"/>
      <c r="M15" s="258"/>
      <c r="N15" s="258"/>
      <c r="O15" s="258"/>
    </row>
    <row r="16" spans="2:15" s="250" customFormat="1" ht="12.75" customHeight="1">
      <c r="B16" s="249"/>
      <c r="C16" s="252"/>
      <c r="D16" s="253"/>
      <c r="E16" s="260"/>
      <c r="I16" s="257"/>
      <c r="J16" s="258"/>
      <c r="K16" s="258"/>
      <c r="L16" s="258"/>
      <c r="M16" s="258"/>
      <c r="N16" s="258"/>
      <c r="O16" s="258"/>
    </row>
    <row r="17" spans="2:15" s="250" customFormat="1" ht="12.75" customHeight="1">
      <c r="B17" s="249"/>
      <c r="C17" s="252"/>
      <c r="D17" s="253"/>
      <c r="E17" s="260"/>
      <c r="I17" s="257"/>
      <c r="J17" s="258"/>
      <c r="K17" s="258"/>
      <c r="L17" s="258"/>
      <c r="M17" s="258"/>
      <c r="N17" s="258"/>
      <c r="O17" s="258"/>
    </row>
    <row r="18" spans="2:15" s="250" customFormat="1" ht="12.75" customHeight="1">
      <c r="B18" s="249"/>
      <c r="C18" s="252"/>
      <c r="D18" s="253"/>
      <c r="E18" s="260"/>
      <c r="I18" s="257"/>
      <c r="J18" s="258"/>
      <c r="K18" s="258"/>
      <c r="L18" s="258"/>
      <c r="M18" s="258"/>
      <c r="N18" s="258"/>
      <c r="O18" s="258"/>
    </row>
    <row r="19" spans="2:15" s="250" customFormat="1" ht="12.75" customHeight="1">
      <c r="B19" s="249"/>
      <c r="C19" s="252"/>
      <c r="D19" s="253"/>
      <c r="E19" s="260"/>
      <c r="I19" s="257"/>
      <c r="J19" s="258"/>
      <c r="K19" s="258"/>
      <c r="L19" s="258"/>
      <c r="M19" s="258"/>
      <c r="N19" s="258"/>
      <c r="O19" s="258"/>
    </row>
    <row r="20" spans="2:15" s="250" customFormat="1" ht="12.75" customHeight="1">
      <c r="B20" s="249"/>
      <c r="C20" s="252"/>
      <c r="D20" s="253"/>
      <c r="E20" s="260"/>
    </row>
    <row r="21" spans="2:15" s="250" customFormat="1" ht="12.75" customHeight="1">
      <c r="B21" s="249"/>
      <c r="C21" s="252"/>
      <c r="D21" s="253"/>
      <c r="E21" s="260"/>
    </row>
    <row r="22" spans="2:15">
      <c r="E22" s="263"/>
    </row>
    <row r="23" spans="2:15">
      <c r="E23" s="263"/>
    </row>
    <row r="24" spans="2:15" ht="15" customHeight="1">
      <c r="E24" s="264" t="s">
        <v>211</v>
      </c>
    </row>
    <row r="25" spans="2:15">
      <c r="E25" s="264"/>
    </row>
    <row r="26" spans="2:15">
      <c r="E26" s="265"/>
    </row>
  </sheetData>
  <mergeCells count="2">
    <mergeCell ref="M6:O6"/>
    <mergeCell ref="C7:C10"/>
  </mergeCells>
  <hyperlinks>
    <hyperlink ref="C4" location="Indice!A1" display="Indice!A1" xr:uid="{45FBD276-D2BA-431A-B26D-8521653002DC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3">
    <pageSetUpPr autoPageBreaks="0" fitToPage="1"/>
  </sheetPr>
  <dimension ref="A1:AB66"/>
  <sheetViews>
    <sheetView showGridLines="0" view="pageLayout" topLeftCell="A2" zoomScaleNormal="100" workbookViewId="0">
      <selection activeCell="N18" sqref="N18"/>
    </sheetView>
  </sheetViews>
  <sheetFormatPr baseColWidth="10" defaultColWidth="11.42578125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1.42578125" style="5" customWidth="1"/>
    <col min="6" max="6" width="14.140625" style="5" bestFit="1" customWidth="1"/>
    <col min="7" max="7" width="12.85546875" style="111" customWidth="1"/>
    <col min="8" max="8" width="6" style="116" customWidth="1"/>
    <col min="9" max="19" width="6" style="5" customWidth="1"/>
    <col min="20" max="20" width="0.85546875" style="5" customWidth="1"/>
    <col min="21" max="21" width="8.5703125" style="5" customWidth="1"/>
    <col min="22" max="22" width="8" style="5" customWidth="1"/>
    <col min="23" max="16384" width="11.42578125" style="5"/>
  </cols>
  <sheetData>
    <row r="1" spans="1:28" s="7" customFormat="1" ht="0.6" customHeight="1"/>
    <row r="2" spans="1:28" s="7" customFormat="1" ht="21" customHeight="1">
      <c r="E2" s="9"/>
      <c r="G2" s="495" t="s">
        <v>192</v>
      </c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</row>
    <row r="3" spans="1:28" s="7" customFormat="1" ht="15" customHeight="1">
      <c r="E3" s="9"/>
      <c r="G3" s="496" t="s">
        <v>220</v>
      </c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</row>
    <row r="4" spans="1:28" s="10" customFormat="1" ht="20.100000000000001" customHeight="1">
      <c r="B4" s="11"/>
      <c r="C4" s="12" t="s">
        <v>67</v>
      </c>
    </row>
    <row r="5" spans="1:28" s="10" customFormat="1" ht="12.6" customHeight="1">
      <c r="B5" s="11"/>
      <c r="C5" s="13"/>
      <c r="W5" s="87"/>
      <c r="X5" s="87"/>
    </row>
    <row r="6" spans="1:28" s="10" customFormat="1" ht="13.35" customHeight="1">
      <c r="B6" s="11"/>
      <c r="C6" s="16"/>
      <c r="D6" s="28"/>
      <c r="E6" s="28"/>
      <c r="T6"/>
      <c r="W6" s="133"/>
      <c r="X6" s="87"/>
    </row>
    <row r="7" spans="1:28" s="4" customFormat="1" ht="12.6" customHeight="1">
      <c r="A7" s="10"/>
      <c r="B7" s="11"/>
      <c r="C7" s="498" t="s">
        <v>159</v>
      </c>
      <c r="D7" s="28"/>
      <c r="E7" s="494" t="s">
        <v>99</v>
      </c>
      <c r="F7" s="494"/>
      <c r="G7" s="494"/>
      <c r="H7" s="34" t="s">
        <v>14</v>
      </c>
      <c r="I7" s="34" t="s">
        <v>15</v>
      </c>
      <c r="J7" s="34" t="s">
        <v>16</v>
      </c>
      <c r="K7" s="34" t="s">
        <v>17</v>
      </c>
      <c r="L7" s="34" t="s">
        <v>18</v>
      </c>
      <c r="M7" s="34" t="s">
        <v>19</v>
      </c>
      <c r="N7" s="34" t="s">
        <v>20</v>
      </c>
      <c r="O7" s="34" t="s">
        <v>21</v>
      </c>
      <c r="P7" s="34" t="s">
        <v>22</v>
      </c>
      <c r="Q7" s="34" t="s">
        <v>23</v>
      </c>
      <c r="R7" s="34" t="s">
        <v>24</v>
      </c>
      <c r="S7" s="34" t="s">
        <v>25</v>
      </c>
      <c r="T7" s="34"/>
      <c r="U7" s="34" t="s">
        <v>194</v>
      </c>
      <c r="V7" s="83" t="s">
        <v>233</v>
      </c>
      <c r="W7" s="134"/>
      <c r="X7" s="93"/>
      <c r="Y7" s="94"/>
      <c r="Z7" s="88"/>
      <c r="AA7" s="88"/>
      <c r="AB7" s="88"/>
    </row>
    <row r="8" spans="1:28" s="4" customFormat="1" ht="12.75" customHeight="1">
      <c r="A8" s="10"/>
      <c r="B8" s="11"/>
      <c r="C8" s="498"/>
      <c r="D8" s="28"/>
      <c r="E8" s="155" t="s">
        <v>26</v>
      </c>
      <c r="F8" s="155"/>
      <c r="G8" s="156"/>
      <c r="H8" s="157">
        <f>'Data 1'!D34</f>
        <v>42.06</v>
      </c>
      <c r="I8" s="157">
        <f>'Data 1'!E34</f>
        <v>36.54</v>
      </c>
      <c r="J8" s="157">
        <f>'Data 1'!F34</f>
        <v>28.28</v>
      </c>
      <c r="K8" s="157">
        <f>'Data 1'!G34</f>
        <v>17.809999999999999</v>
      </c>
      <c r="L8" s="157">
        <f>'Data 1'!H34</f>
        <v>21.7</v>
      </c>
      <c r="M8" s="157">
        <f>'Data 1'!I34</f>
        <v>31</v>
      </c>
      <c r="N8" s="157">
        <f>'Data 1'!J34</f>
        <v>35.200000000000003</v>
      </c>
      <c r="O8" s="157">
        <f>'Data 1'!K34</f>
        <v>36.75</v>
      </c>
      <c r="P8" s="157">
        <f>'Data 1'!L34</f>
        <v>42.75</v>
      </c>
      <c r="Q8" s="157">
        <f>'Data 1'!M34</f>
        <v>37.49</v>
      </c>
      <c r="R8" s="157">
        <f>'Data 1'!N34</f>
        <v>42.89</v>
      </c>
      <c r="S8" s="157">
        <f>'Data 1'!O34</f>
        <v>43.52</v>
      </c>
      <c r="T8" s="157">
        <f>'Data 1'!P34</f>
        <v>0</v>
      </c>
      <c r="U8" s="157">
        <f>'Data 1'!Q34</f>
        <v>35.200000000000003</v>
      </c>
      <c r="V8" s="167">
        <f>(('Data 1'!R34/'Data 1'!Q54)-1)*100</f>
        <v>-27.533216378019077</v>
      </c>
      <c r="W8" s="135">
        <f>(SUM(U8:U9)/U21)*100</f>
        <v>87.143918751548185</v>
      </c>
      <c r="Y8" s="95"/>
      <c r="Z8" s="38"/>
      <c r="AA8" s="69"/>
      <c r="AB8" s="88"/>
    </row>
    <row r="9" spans="1:28" s="4" customFormat="1" ht="12.75" customHeight="1">
      <c r="A9" s="10"/>
      <c r="B9" s="11"/>
      <c r="C9" s="498"/>
      <c r="D9" s="28"/>
      <c r="E9" s="155" t="s">
        <v>27</v>
      </c>
      <c r="F9" s="155"/>
      <c r="G9" s="156"/>
      <c r="H9" s="157">
        <f>'Data 1'!D37</f>
        <v>-0.02</v>
      </c>
      <c r="I9" s="157">
        <f>'Data 1'!E37</f>
        <v>-0.03</v>
      </c>
      <c r="J9" s="157">
        <f>'Data 1'!F37</f>
        <v>-0.01</v>
      </c>
      <c r="K9" s="157">
        <f>'Data 1'!G37</f>
        <v>-0.02</v>
      </c>
      <c r="L9" s="157">
        <f>'Data 1'!H37</f>
        <v>-0.01</v>
      </c>
      <c r="M9" s="157">
        <f>'Data 1'!I37</f>
        <v>-0.01</v>
      </c>
      <c r="N9" s="157">
        <f>'Data 1'!J37</f>
        <v>-0.01</v>
      </c>
      <c r="O9" s="157">
        <f>'Data 1'!K37</f>
        <v>-0.01</v>
      </c>
      <c r="P9" s="157">
        <f>'Data 1'!L37</f>
        <v>-0.02</v>
      </c>
      <c r="Q9" s="157">
        <f>'Data 1'!M37</f>
        <v>-0.04</v>
      </c>
      <c r="R9" s="157">
        <f>'Data 1'!N37</f>
        <v>-0.03</v>
      </c>
      <c r="S9" s="157">
        <f>'Data 1'!O37</f>
        <v>-0.02</v>
      </c>
      <c r="T9" s="157">
        <f>'Data 1'!P37</f>
        <v>0</v>
      </c>
      <c r="U9" s="157">
        <f>'Data 1'!Q37</f>
        <v>-0.02</v>
      </c>
      <c r="V9" s="167">
        <v>0</v>
      </c>
      <c r="W9" s="136"/>
      <c r="Y9" s="95"/>
      <c r="Z9" s="38"/>
      <c r="AA9" s="69"/>
      <c r="AB9" s="88"/>
    </row>
    <row r="10" spans="1:28" s="4" customFormat="1" ht="12.75" customHeight="1">
      <c r="A10" s="10"/>
      <c r="B10" s="11"/>
      <c r="C10" s="128" t="s">
        <v>52</v>
      </c>
      <c r="D10" s="28"/>
      <c r="E10" s="155" t="s">
        <v>74</v>
      </c>
      <c r="F10" s="155"/>
      <c r="G10" s="156"/>
      <c r="H10" s="157">
        <f t="shared" ref="H10:U10" si="0">SUM(H11:H18)</f>
        <v>1.7799999999999998</v>
      </c>
      <c r="I10" s="157">
        <f t="shared" si="0"/>
        <v>1.8800000000000001</v>
      </c>
      <c r="J10" s="157">
        <f t="shared" si="0"/>
        <v>2.5500000000000003</v>
      </c>
      <c r="K10" s="157">
        <f t="shared" si="0"/>
        <v>5.0500000000000007</v>
      </c>
      <c r="L10" s="157">
        <f t="shared" si="0"/>
        <v>3.37</v>
      </c>
      <c r="M10" s="157">
        <f t="shared" si="0"/>
        <v>2.2399999999999998</v>
      </c>
      <c r="N10" s="157">
        <f t="shared" si="0"/>
        <v>1.5799999999999998</v>
      </c>
      <c r="O10" s="157">
        <f t="shared" si="0"/>
        <v>2.1799999999999997</v>
      </c>
      <c r="P10" s="157">
        <f t="shared" si="0"/>
        <v>2.3199999999999998</v>
      </c>
      <c r="Q10" s="157">
        <f t="shared" si="0"/>
        <v>2.94</v>
      </c>
      <c r="R10" s="157">
        <f t="shared" si="0"/>
        <v>2.8900000000000006</v>
      </c>
      <c r="S10" s="157">
        <f t="shared" si="0"/>
        <v>2.6</v>
      </c>
      <c r="T10" s="157">
        <f t="shared" si="0"/>
        <v>0</v>
      </c>
      <c r="U10" s="157">
        <f t="shared" si="0"/>
        <v>2.5400000000000005</v>
      </c>
      <c r="V10" s="168">
        <f>'Data 1'!S28</f>
        <v>72.789115646258509</v>
      </c>
      <c r="W10" s="135">
        <f>(U10/U21)*100</f>
        <v>6.2918008422095637</v>
      </c>
      <c r="Y10" s="95"/>
      <c r="Z10" s="38"/>
      <c r="AA10" s="69"/>
      <c r="AB10" s="88"/>
    </row>
    <row r="11" spans="1:28" s="4" customFormat="1" ht="12.75" customHeight="1">
      <c r="A11" s="10"/>
      <c r="B11" s="11"/>
      <c r="C11" s="128"/>
      <c r="D11" s="28"/>
      <c r="E11" s="158"/>
      <c r="F11" s="158" t="str">
        <f>CONCATENATE('Data 1'!C18,"(2)")</f>
        <v>Restricciones técnicas PDBF(2)</v>
      </c>
      <c r="G11" s="159"/>
      <c r="H11" s="160">
        <f>'Data 1'!D35</f>
        <v>1.32</v>
      </c>
      <c r="I11" s="160">
        <f>'Data 1'!E35</f>
        <v>1.44</v>
      </c>
      <c r="J11" s="160">
        <f>'Data 1'!F35</f>
        <v>2.0299999999999998</v>
      </c>
      <c r="K11" s="160">
        <f>'Data 1'!G35</f>
        <v>4.54</v>
      </c>
      <c r="L11" s="160">
        <f>'Data 1'!H35</f>
        <v>2.96</v>
      </c>
      <c r="M11" s="160">
        <f>'Data 1'!I35</f>
        <v>1.68</v>
      </c>
      <c r="N11" s="160">
        <f>'Data 1'!J35</f>
        <v>1.07</v>
      </c>
      <c r="O11" s="160">
        <f>'Data 1'!K35</f>
        <v>1.29</v>
      </c>
      <c r="P11" s="160">
        <f>'Data 1'!L35</f>
        <v>1.05</v>
      </c>
      <c r="Q11" s="160">
        <f>'Data 1'!M35</f>
        <v>1.76</v>
      </c>
      <c r="R11" s="160">
        <f>'Data 1'!N35</f>
        <v>1.71</v>
      </c>
      <c r="S11" s="160">
        <f>'Data 1'!O35</f>
        <v>1.52</v>
      </c>
      <c r="T11" s="160">
        <f>'Data 1'!P35</f>
        <v>0</v>
      </c>
      <c r="U11" s="160">
        <f>'Data 1'!Q35</f>
        <v>1.8</v>
      </c>
      <c r="V11" s="169">
        <f>'Data 1'!S18</f>
        <v>87.500000000000014</v>
      </c>
      <c r="W11" s="136"/>
      <c r="Y11" s="96"/>
      <c r="Z11" s="82"/>
      <c r="AA11" s="68"/>
      <c r="AB11" s="88"/>
    </row>
    <row r="12" spans="1:28" s="4" customFormat="1" ht="12.75" customHeight="1">
      <c r="A12" s="10"/>
      <c r="B12" s="11"/>
      <c r="C12" s="144"/>
      <c r="D12" s="28"/>
      <c r="E12" s="158"/>
      <c r="F12" s="158" t="str">
        <f>'Data 1'!C21</f>
        <v>Banda de regulación secundaria</v>
      </c>
      <c r="G12" s="159"/>
      <c r="H12" s="161">
        <f>'Data 1'!D39</f>
        <v>0.3</v>
      </c>
      <c r="I12" s="161">
        <f>'Data 1'!E39</f>
        <v>0.33</v>
      </c>
      <c r="J12" s="161">
        <f>'Data 1'!F39</f>
        <v>0.35</v>
      </c>
      <c r="K12" s="161">
        <f>'Data 1'!G39</f>
        <v>0.45</v>
      </c>
      <c r="L12" s="161">
        <f>'Data 1'!H39</f>
        <v>0.38</v>
      </c>
      <c r="M12" s="161">
        <f>'Data 1'!I39</f>
        <v>0.39</v>
      </c>
      <c r="N12" s="161">
        <f>'Data 1'!J39</f>
        <v>0.33</v>
      </c>
      <c r="O12" s="161">
        <f>'Data 1'!K39</f>
        <v>0.35</v>
      </c>
      <c r="P12" s="161">
        <f>'Data 1'!L39</f>
        <v>0.41</v>
      </c>
      <c r="Q12" s="161">
        <f>'Data 1'!M39</f>
        <v>0.53</v>
      </c>
      <c r="R12" s="161">
        <f>'Data 1'!N39</f>
        <v>0.49</v>
      </c>
      <c r="S12" s="161">
        <f>'Data 1'!O39</f>
        <v>0.54</v>
      </c>
      <c r="T12" s="161">
        <f>'Data 1'!P39</f>
        <v>0</v>
      </c>
      <c r="U12" s="161">
        <f>'Data 1'!Q39</f>
        <v>0.4</v>
      </c>
      <c r="V12" s="169">
        <f>'Data 1'!S21</f>
        <v>8.1081081081081159</v>
      </c>
      <c r="W12" s="136"/>
      <c r="Y12" s="96"/>
      <c r="Z12" s="82"/>
      <c r="AA12" s="68"/>
      <c r="AB12" s="88"/>
    </row>
    <row r="13" spans="1:28" s="4" customFormat="1" ht="12.75" customHeight="1">
      <c r="A13" s="10"/>
      <c r="B13" s="11"/>
      <c r="C13" s="144"/>
      <c r="D13" s="28"/>
      <c r="E13" s="158"/>
      <c r="F13" s="158" t="str">
        <f>'Data 1'!C19</f>
        <v>Restricciones técnicas en tiempo real</v>
      </c>
      <c r="G13" s="159"/>
      <c r="H13" s="161">
        <f>'Data 1'!D36</f>
        <v>0.18</v>
      </c>
      <c r="I13" s="161">
        <f>'Data 1'!E36</f>
        <v>7.0000000000000007E-2</v>
      </c>
      <c r="J13" s="161">
        <f>'Data 1'!F36</f>
        <v>0.12</v>
      </c>
      <c r="K13" s="161">
        <f>'Data 1'!G36</f>
        <v>7.0000000000000007E-2</v>
      </c>
      <c r="L13" s="161">
        <f>'Data 1'!H36</f>
        <v>0.08</v>
      </c>
      <c r="M13" s="161">
        <f>'Data 1'!I36</f>
        <v>0.15</v>
      </c>
      <c r="N13" s="161">
        <f>'Data 1'!J36</f>
        <v>0.15</v>
      </c>
      <c r="O13" s="161">
        <f>'Data 1'!K36</f>
        <v>0.48</v>
      </c>
      <c r="P13" s="161">
        <f>'Data 1'!L36</f>
        <v>0.84</v>
      </c>
      <c r="Q13" s="161">
        <f>'Data 1'!M36</f>
        <v>0.62</v>
      </c>
      <c r="R13" s="161">
        <f>'Data 1'!N36</f>
        <v>0.61</v>
      </c>
      <c r="S13" s="161">
        <f>'Data 1'!O36</f>
        <v>0.53</v>
      </c>
      <c r="T13" s="161">
        <f>'Data 1'!P36</f>
        <v>0</v>
      </c>
      <c r="U13" s="161">
        <f>'Data 1'!Q36</f>
        <v>0.33</v>
      </c>
      <c r="V13" s="169">
        <f>'Data 1'!S19</f>
        <v>725.00000000000011</v>
      </c>
      <c r="W13" s="136"/>
      <c r="Y13" s="96"/>
      <c r="Z13" s="82"/>
      <c r="AA13" s="68"/>
      <c r="AB13" s="88"/>
    </row>
    <row r="14" spans="1:28" s="4" customFormat="1" ht="12.75" customHeight="1">
      <c r="A14" s="10"/>
      <c r="B14" s="11"/>
      <c r="D14" s="28"/>
      <c r="E14" s="158"/>
      <c r="F14" s="158" t="str">
        <f>'Data 1'!C22</f>
        <v>Incumplimiento energía balance</v>
      </c>
      <c r="G14" s="159"/>
      <c r="H14" s="161">
        <f>'Data 1'!D40</f>
        <v>-0.02</v>
      </c>
      <c r="I14" s="161">
        <f>'Data 1'!E40</f>
        <v>-0.01</v>
      </c>
      <c r="J14" s="161">
        <f>'Data 1'!F40</f>
        <v>-0.01</v>
      </c>
      <c r="K14" s="161">
        <f>'Data 1'!G40</f>
        <v>-0.01</v>
      </c>
      <c r="L14" s="161">
        <f>'Data 1'!H40</f>
        <v>-0.01</v>
      </c>
      <c r="M14" s="161">
        <f>'Data 1'!I40</f>
        <v>-0.02</v>
      </c>
      <c r="N14" s="161">
        <f>'Data 1'!J40</f>
        <v>-0.02</v>
      </c>
      <c r="O14" s="161">
        <f>'Data 1'!K40</f>
        <v>-0.02</v>
      </c>
      <c r="P14" s="161">
        <f>'Data 1'!L40</f>
        <v>-0.02</v>
      </c>
      <c r="Q14" s="161">
        <f>'Data 1'!M40</f>
        <v>-0.02</v>
      </c>
      <c r="R14" s="161">
        <f>'Data 1'!N40</f>
        <v>-0.03</v>
      </c>
      <c r="S14" s="161">
        <f>'Data 1'!O40</f>
        <v>-0.03</v>
      </c>
      <c r="T14" s="161">
        <f>'Data 1'!P40</f>
        <v>0</v>
      </c>
      <c r="U14" s="161">
        <f>'Data 1'!Q40</f>
        <v>-0.02</v>
      </c>
      <c r="V14" s="169">
        <f>'Data 1'!S22</f>
        <v>0</v>
      </c>
      <c r="W14" s="136"/>
      <c r="Y14" s="95"/>
      <c r="Z14" s="38"/>
      <c r="AA14" s="69"/>
      <c r="AB14" s="88"/>
    </row>
    <row r="15" spans="1:28" s="4" customFormat="1" ht="12.75" customHeight="1">
      <c r="A15" s="10"/>
      <c r="B15" s="11"/>
      <c r="C15" s="36"/>
      <c r="D15" s="28"/>
      <c r="E15" s="158"/>
      <c r="F15" s="158" t="str">
        <f>'Data 1'!C23</f>
        <v>Coste desvíos</v>
      </c>
      <c r="G15" s="158"/>
      <c r="H15" s="161">
        <f>'Data 1'!D41</f>
        <v>0.16</v>
      </c>
      <c r="I15" s="161">
        <f>'Data 1'!E41</f>
        <v>0.14000000000000001</v>
      </c>
      <c r="J15" s="161">
        <f>'Data 1'!F41</f>
        <v>0.23</v>
      </c>
      <c r="K15" s="161">
        <f>'Data 1'!G41</f>
        <v>0.21</v>
      </c>
      <c r="L15" s="161">
        <f>'Data 1'!H41</f>
        <v>0.1</v>
      </c>
      <c r="M15" s="161">
        <f>'Data 1'!I41</f>
        <v>0.15</v>
      </c>
      <c r="N15" s="161">
        <f>'Data 1'!J41</f>
        <v>0.16</v>
      </c>
      <c r="O15" s="161">
        <f>'Data 1'!K41</f>
        <v>0.19</v>
      </c>
      <c r="P15" s="161">
        <f>'Data 1'!L41</f>
        <v>0.1</v>
      </c>
      <c r="Q15" s="161">
        <f>'Data 1'!M41</f>
        <v>0.09</v>
      </c>
      <c r="R15" s="161">
        <f>'Data 1'!N41</f>
        <v>0.08</v>
      </c>
      <c r="S15" s="161">
        <f>'Data 1'!O41</f>
        <v>0.13</v>
      </c>
      <c r="T15" s="161">
        <f>SUM('Data 1'!P41,'Data 1'!P44:P45)</f>
        <v>0</v>
      </c>
      <c r="U15" s="161">
        <f>'Data 1'!Q41</f>
        <v>0.14000000000000001</v>
      </c>
      <c r="V15" s="169">
        <f>'Data 1'!S23</f>
        <v>-22.222222222222214</v>
      </c>
      <c r="W15" s="136"/>
      <c r="Y15" s="95"/>
      <c r="Z15" s="82"/>
      <c r="AA15" s="69"/>
      <c r="AB15" s="88"/>
    </row>
    <row r="16" spans="1:28" s="4" customFormat="1" ht="12.75" customHeight="1">
      <c r="A16" s="10"/>
      <c r="B16" s="11"/>
      <c r="C16" s="36"/>
      <c r="D16" s="36"/>
      <c r="E16" s="158"/>
      <c r="F16" s="158" t="str">
        <f>'Data 1'!C24</f>
        <v>Saldo desvíos</v>
      </c>
      <c r="G16" s="158"/>
      <c r="H16" s="161">
        <f>'Data 1'!D42</f>
        <v>-0.09</v>
      </c>
      <c r="I16" s="161">
        <f>'Data 1'!E42</f>
        <v>-0.06</v>
      </c>
      <c r="J16" s="161">
        <f>'Data 1'!F42</f>
        <v>-0.11</v>
      </c>
      <c r="K16" s="161">
        <f>'Data 1'!G42</f>
        <v>-0.12</v>
      </c>
      <c r="L16" s="161">
        <f>'Data 1'!H42</f>
        <v>-0.06</v>
      </c>
      <c r="M16" s="161">
        <f>'Data 1'!I42</f>
        <v>-0.05</v>
      </c>
      <c r="N16" s="161">
        <f>'Data 1'!J42</f>
        <v>-0.05</v>
      </c>
      <c r="O16" s="161">
        <f>'Data 1'!K42</f>
        <v>-0.06</v>
      </c>
      <c r="P16" s="161">
        <f>'Data 1'!L42</f>
        <v>0.01</v>
      </c>
      <c r="Q16" s="161">
        <f>'Data 1'!M42</f>
        <v>0.02</v>
      </c>
      <c r="R16" s="161">
        <f>'Data 1'!N42</f>
        <v>0.02</v>
      </c>
      <c r="S16" s="161">
        <f>'Data 1'!O42</f>
        <v>-0.04</v>
      </c>
      <c r="T16" s="161">
        <f>'Data 1'!P42</f>
        <v>0</v>
      </c>
      <c r="U16" s="161">
        <f>'Data 1'!Q42</f>
        <v>-0.05</v>
      </c>
      <c r="V16" s="169">
        <f>'Data 1'!S24</f>
        <v>-28.571428571428577</v>
      </c>
      <c r="W16" s="135">
        <f>(U19/U21)*100</f>
        <v>6.5147386673272232</v>
      </c>
      <c r="Y16" s="95"/>
      <c r="Z16" s="82"/>
      <c r="AA16" s="69"/>
      <c r="AB16" s="88"/>
    </row>
    <row r="17" spans="1:25" s="4" customFormat="1">
      <c r="A17" s="7"/>
      <c r="B17" s="7"/>
      <c r="C17" s="36"/>
      <c r="D17" s="36"/>
      <c r="E17" s="158"/>
      <c r="F17" s="158" t="str">
        <f>'Data 1'!C25</f>
        <v>Control del factor de potencia</v>
      </c>
      <c r="G17" s="158"/>
      <c r="H17" s="161">
        <f>'Data 1'!D43</f>
        <v>-0.06</v>
      </c>
      <c r="I17" s="161">
        <f>'Data 1'!E43</f>
        <v>-0.06</v>
      </c>
      <c r="J17" s="161">
        <f>'Data 1'!F43</f>
        <v>-7.0000000000000007E-2</v>
      </c>
      <c r="K17" s="161">
        <f>'Data 1'!G43</f>
        <v>-0.1</v>
      </c>
      <c r="L17" s="161">
        <f>'Data 1'!H43</f>
        <v>-0.09</v>
      </c>
      <c r="M17" s="161">
        <f>'Data 1'!I43</f>
        <v>-7.0000000000000007E-2</v>
      </c>
      <c r="N17" s="161">
        <f>'Data 1'!J43</f>
        <v>-0.06</v>
      </c>
      <c r="O17" s="161">
        <f>'Data 1'!K43</f>
        <v>-0.06</v>
      </c>
      <c r="P17" s="161">
        <f>'Data 1'!L43</f>
        <v>-0.06</v>
      </c>
      <c r="Q17" s="161">
        <f>'Data 1'!M43</f>
        <v>-7.0000000000000007E-2</v>
      </c>
      <c r="R17" s="161">
        <f>'Data 1'!N43</f>
        <v>-0.05</v>
      </c>
      <c r="S17" s="161">
        <f>'Data 1'!O43</f>
        <v>-7.0000000000000007E-2</v>
      </c>
      <c r="T17" s="161">
        <f>'Data 1'!P43</f>
        <v>0</v>
      </c>
      <c r="U17" s="161">
        <f>'Data 1'!Q43</f>
        <v>-7.0000000000000007E-2</v>
      </c>
      <c r="V17" s="169">
        <f>'Data 1'!S25</f>
        <v>16.666666666666682</v>
      </c>
      <c r="W17" s="137"/>
      <c r="X17" s="78"/>
      <c r="Y17" s="92"/>
    </row>
    <row r="18" spans="1:25" s="4" customFormat="1">
      <c r="A18" s="7"/>
      <c r="B18" s="7"/>
      <c r="C18" s="36"/>
      <c r="D18" s="36"/>
      <c r="E18" s="158"/>
      <c r="F18" s="158" t="str">
        <f>'Data 1'!C26</f>
        <v>Saldo PO 14.6</v>
      </c>
      <c r="G18" s="158"/>
      <c r="H18" s="161">
        <f>'Data 1'!D45</f>
        <v>-0.01</v>
      </c>
      <c r="I18" s="161">
        <f>'Data 1'!E45</f>
        <v>0.03</v>
      </c>
      <c r="J18" s="161">
        <f>'Data 1'!F45</f>
        <v>0.01</v>
      </c>
      <c r="K18" s="161">
        <f>'Data 1'!G45</f>
        <v>0.01</v>
      </c>
      <c r="L18" s="161">
        <f>'Data 1'!H45</f>
        <v>0.01</v>
      </c>
      <c r="M18" s="161">
        <f>'Data 1'!I45</f>
        <v>0.01</v>
      </c>
      <c r="N18" s="161">
        <f>'Data 1'!J45</f>
        <v>0</v>
      </c>
      <c r="O18" s="161">
        <f>'Data 1'!K45</f>
        <v>0.01</v>
      </c>
      <c r="P18" s="161">
        <f>'Data 1'!L45</f>
        <v>-0.01</v>
      </c>
      <c r="Q18" s="161">
        <f>'Data 1'!M45</f>
        <v>0.01</v>
      </c>
      <c r="R18" s="161">
        <f>'Data 1'!N45</f>
        <v>0.06</v>
      </c>
      <c r="S18" s="161">
        <f>'Data 1'!O45</f>
        <v>0.02</v>
      </c>
      <c r="T18" s="161">
        <f>'Data 1'!P45</f>
        <v>0</v>
      </c>
      <c r="U18" s="161">
        <f>'Data 1'!Q45</f>
        <v>0.01</v>
      </c>
      <c r="V18" s="169">
        <f>'Data 1'!S26</f>
        <v>0</v>
      </c>
      <c r="W18" s="137"/>
      <c r="X18" s="78"/>
      <c r="Y18" s="92"/>
    </row>
    <row r="19" spans="1:25" s="4" customFormat="1">
      <c r="A19" s="7"/>
      <c r="B19" s="7"/>
      <c r="C19" s="36"/>
      <c r="D19" s="36"/>
      <c r="E19" s="163" t="s">
        <v>68</v>
      </c>
      <c r="F19" s="163"/>
      <c r="G19" s="163"/>
      <c r="H19" s="166">
        <f>'Data 1'!D46</f>
        <v>3.11</v>
      </c>
      <c r="I19" s="166">
        <f>'Data 1'!E46</f>
        <v>2.98</v>
      </c>
      <c r="J19" s="166">
        <f>'Data 1'!F46</f>
        <v>2.39</v>
      </c>
      <c r="K19" s="166">
        <f>'Data 1'!G46</f>
        <v>2.42</v>
      </c>
      <c r="L19" s="166">
        <f>'Data 1'!H46</f>
        <v>2.2400000000000002</v>
      </c>
      <c r="M19" s="166">
        <f>'Data 1'!I46</f>
        <v>2.76</v>
      </c>
      <c r="N19" s="166">
        <f>'Data 1'!J46</f>
        <v>3.22</v>
      </c>
      <c r="O19" s="166">
        <f>'Data 1'!K46</f>
        <v>2.12</v>
      </c>
      <c r="P19" s="166">
        <f>'Data 1'!L46</f>
        <v>2.35</v>
      </c>
      <c r="Q19" s="166">
        <f>'Data 1'!M46</f>
        <v>2.2599999999999998</v>
      </c>
      <c r="R19" s="166">
        <f>'Data 1'!N46</f>
        <v>2.4300000000000002</v>
      </c>
      <c r="S19" s="166">
        <f>'Data 1'!O46</f>
        <v>3.1</v>
      </c>
      <c r="T19" s="166">
        <f>'Data 1'!P46</f>
        <v>0</v>
      </c>
      <c r="U19" s="166">
        <f>'Data 1'!Q46</f>
        <v>2.63</v>
      </c>
      <c r="V19" s="167">
        <f>'Data 1'!S46</f>
        <v>-0.3787878787878875</v>
      </c>
      <c r="W19" s="137"/>
      <c r="X19" s="78"/>
      <c r="Y19" s="92"/>
    </row>
    <row r="20" spans="1:25" s="4" customFormat="1">
      <c r="A20" s="7"/>
      <c r="B20" s="7"/>
      <c r="C20" s="36"/>
      <c r="D20" s="36"/>
      <c r="E20" s="162" t="s">
        <v>102</v>
      </c>
      <c r="F20" s="163"/>
      <c r="G20" s="163"/>
      <c r="H20" s="157">
        <f>'Data 1'!D47</f>
        <v>0.03</v>
      </c>
      <c r="I20" s="157">
        <f>'Data 1'!E47</f>
        <v>0.03</v>
      </c>
      <c r="J20" s="157">
        <f>'Data 1'!F47</f>
        <v>0.03</v>
      </c>
      <c r="K20" s="157">
        <f>'Data 1'!G47</f>
        <v>0.04</v>
      </c>
      <c r="L20" s="157">
        <f>'Data 1'!H47</f>
        <v>0.04</v>
      </c>
      <c r="M20" s="157">
        <f>'Data 1'!I47</f>
        <v>0.04</v>
      </c>
      <c r="N20" s="157">
        <f>'Data 1'!J47</f>
        <v>0</v>
      </c>
      <c r="O20" s="157">
        <f>'Data 1'!K47</f>
        <v>0</v>
      </c>
      <c r="P20" s="157">
        <f>'Data 1'!L47</f>
        <v>0</v>
      </c>
      <c r="Q20" s="157">
        <f>'Data 1'!M47</f>
        <v>0</v>
      </c>
      <c r="R20" s="157">
        <f>'Data 1'!N47</f>
        <v>0</v>
      </c>
      <c r="S20" s="157">
        <f>'Data 1'!O47</f>
        <v>0</v>
      </c>
      <c r="T20" s="157">
        <f>'Data 1'!P47</f>
        <v>0</v>
      </c>
      <c r="U20" s="157">
        <f>'Data 1'!Q47</f>
        <v>0.02</v>
      </c>
      <c r="V20" s="168">
        <f>'Data 1'!S47</f>
        <v>-97.297297297297305</v>
      </c>
      <c r="W20" s="92"/>
      <c r="X20" s="63"/>
      <c r="Y20" s="92"/>
    </row>
    <row r="21" spans="1:25" s="4" customFormat="1">
      <c r="A21" s="7"/>
      <c r="B21" s="7"/>
      <c r="C21" s="7"/>
      <c r="D21" s="36"/>
      <c r="E21" s="155" t="s">
        <v>221</v>
      </c>
      <c r="F21" s="164"/>
      <c r="G21" s="165"/>
      <c r="H21" s="166">
        <f>'Data 1'!D48</f>
        <v>46.96</v>
      </c>
      <c r="I21" s="166">
        <f>'Data 1'!E48</f>
        <v>41.4</v>
      </c>
      <c r="J21" s="166">
        <f>'Data 1'!F48</f>
        <v>33.24</v>
      </c>
      <c r="K21" s="166">
        <f>'Data 1'!G48</f>
        <v>25.3</v>
      </c>
      <c r="L21" s="166">
        <f>'Data 1'!H48</f>
        <v>27.34</v>
      </c>
      <c r="M21" s="166">
        <f>'Data 1'!I48</f>
        <v>36.03</v>
      </c>
      <c r="N21" s="166">
        <f>'Data 1'!J48</f>
        <v>39.99</v>
      </c>
      <c r="O21" s="166">
        <f>'Data 1'!K48</f>
        <v>41.04</v>
      </c>
      <c r="P21" s="166">
        <f>'Data 1'!L48</f>
        <v>47.4</v>
      </c>
      <c r="Q21" s="166">
        <f>'Data 1'!M48</f>
        <v>42.65</v>
      </c>
      <c r="R21" s="166">
        <f>'Data 1'!N48</f>
        <v>48.18</v>
      </c>
      <c r="S21" s="166">
        <f>'Data 1'!O48</f>
        <v>49.2</v>
      </c>
      <c r="T21" s="166">
        <f>'Data 1'!P48</f>
        <v>0</v>
      </c>
      <c r="U21" s="166">
        <f>'Data 1'!Q48</f>
        <v>40.369999999999997</v>
      </c>
      <c r="V21" s="167">
        <f>((U21/U22)-1)*100</f>
        <v>-24.414903576109349</v>
      </c>
      <c r="X21" s="78"/>
    </row>
    <row r="22" spans="1:25" s="4" customFormat="1" ht="16.5" customHeight="1">
      <c r="A22" s="7"/>
      <c r="B22" s="7"/>
      <c r="C22" s="7"/>
      <c r="D22" s="7"/>
      <c r="E22" s="155" t="s">
        <v>203</v>
      </c>
      <c r="F22" s="164"/>
      <c r="G22" s="165"/>
      <c r="H22" s="166">
        <f>'Data 1'!D68</f>
        <v>67.97</v>
      </c>
      <c r="I22" s="166">
        <f>'Data 1'!E68</f>
        <v>59.87</v>
      </c>
      <c r="J22" s="166">
        <f>'Data 1'!F68</f>
        <v>54.16</v>
      </c>
      <c r="K22" s="166">
        <f>'Data 1'!G68</f>
        <v>56.63</v>
      </c>
      <c r="L22" s="166">
        <f>'Data 1'!H68</f>
        <v>53.77</v>
      </c>
      <c r="M22" s="166">
        <f>'Data 1'!I68</f>
        <v>52.14</v>
      </c>
      <c r="N22" s="166">
        <f>'Data 1'!J68</f>
        <v>56.71</v>
      </c>
      <c r="O22" s="166">
        <f>'Data 1'!K68</f>
        <v>49.22</v>
      </c>
      <c r="P22" s="166">
        <f>'Data 1'!L68</f>
        <v>46.82</v>
      </c>
      <c r="Q22" s="166">
        <f>'Data 1'!M68</f>
        <v>52.22</v>
      </c>
      <c r="R22" s="166">
        <f>'Data 1'!N68</f>
        <v>48.31</v>
      </c>
      <c r="S22" s="166">
        <f>'Data 1'!O68</f>
        <v>41.24</v>
      </c>
      <c r="T22" s="166"/>
      <c r="U22" s="166">
        <f>'Data 1'!Q68</f>
        <v>53.41</v>
      </c>
      <c r="V22" s="170">
        <v>10</v>
      </c>
      <c r="X22" s="78"/>
    </row>
    <row r="23" spans="1:25" s="4" customFormat="1" ht="12" customHeight="1">
      <c r="A23" s="372"/>
      <c r="B23" s="372"/>
      <c r="C23" s="85"/>
      <c r="D23" s="372"/>
      <c r="E23" s="182" t="s">
        <v>195</v>
      </c>
      <c r="F23" s="66"/>
      <c r="G23" s="142"/>
      <c r="H23" s="66"/>
      <c r="I23" s="142"/>
      <c r="J23" s="66"/>
      <c r="K23" s="142"/>
      <c r="L23" s="66"/>
      <c r="M23" s="142"/>
      <c r="N23" s="66"/>
      <c r="O23" s="142"/>
      <c r="P23" s="66"/>
      <c r="Q23" s="142"/>
      <c r="R23" s="66"/>
      <c r="S23" s="142"/>
      <c r="T23" s="77"/>
      <c r="U23" s="76"/>
      <c r="V23" s="89"/>
      <c r="W23" s="92"/>
      <c r="X23" s="63"/>
      <c r="Y23" s="92"/>
    </row>
    <row r="24" spans="1:25" ht="12" customHeight="1">
      <c r="A24" s="372"/>
      <c r="B24" s="372"/>
      <c r="C24" s="372"/>
      <c r="D24" s="372"/>
      <c r="E24" s="182" t="s">
        <v>171</v>
      </c>
      <c r="F24" s="66"/>
      <c r="G24" s="67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77"/>
      <c r="U24" s="76"/>
      <c r="V24" s="89"/>
    </row>
    <row r="25" spans="1:25" ht="16.350000000000001" customHeight="1">
      <c r="E25" s="172" t="s">
        <v>183</v>
      </c>
      <c r="F25" s="173"/>
      <c r="G25" s="174"/>
      <c r="H25" s="175">
        <f>'Data 1'!D14</f>
        <v>22600.097040000001</v>
      </c>
      <c r="I25" s="175">
        <f>'Data 1'!E14</f>
        <v>19843.256881000001</v>
      </c>
      <c r="J25" s="175">
        <f>'Data 1'!F14</f>
        <v>19783.024109000002</v>
      </c>
      <c r="K25" s="175">
        <f>'Data 1'!G14</f>
        <v>16145.275038</v>
      </c>
      <c r="L25" s="175">
        <f>'Data 1'!H14</f>
        <v>17306.409142</v>
      </c>
      <c r="M25" s="175">
        <f>'Data 1'!I14</f>
        <v>18258.792905999999</v>
      </c>
      <c r="N25" s="175">
        <f>'Data 1'!J14</f>
        <v>21866.176953000002</v>
      </c>
      <c r="O25" s="175">
        <f>'Data 1'!K14</f>
        <v>20673.256239999999</v>
      </c>
      <c r="P25" s="175">
        <f>'Data 1'!L14</f>
        <v>19311.275227999999</v>
      </c>
      <c r="Q25" s="175">
        <f>'Data 1'!M14</f>
        <v>19524.205278999998</v>
      </c>
      <c r="R25" s="175">
        <f>'Data 1'!N14</f>
        <v>19546.735938999998</v>
      </c>
      <c r="S25" s="175">
        <f>'Data 1'!O14</f>
        <v>20976.230749999999</v>
      </c>
      <c r="T25" s="175"/>
      <c r="U25" s="175">
        <f>'Data 1'!Q49/1000</f>
        <v>235834.73550499999</v>
      </c>
      <c r="V25" s="168">
        <f>'Data 1'!R49</f>
        <v>-5.287345574433977</v>
      </c>
    </row>
    <row r="26" spans="1:25">
      <c r="E26" s="182" t="s">
        <v>184</v>
      </c>
      <c r="H26" s="112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</row>
    <row r="27" spans="1:25" s="4" customFormat="1" ht="15" customHeight="1">
      <c r="A27" s="7"/>
      <c r="B27" s="7"/>
      <c r="C27" s="7"/>
      <c r="D27" s="7"/>
      <c r="E27" s="497" t="s">
        <v>232</v>
      </c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7"/>
      <c r="X27" s="78"/>
    </row>
    <row r="28" spans="1:25"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W28" s="90"/>
      <c r="X28" s="75"/>
    </row>
    <row r="29" spans="1:25">
      <c r="E29" s="65"/>
      <c r="F29" s="66"/>
      <c r="G29" s="67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7"/>
      <c r="U29" s="76"/>
      <c r="V29" s="89"/>
      <c r="W29" s="90"/>
    </row>
    <row r="30" spans="1:25"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 s="38"/>
      <c r="W30" s="90"/>
    </row>
    <row r="31" spans="1:25"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 s="117"/>
      <c r="W31" s="90"/>
    </row>
    <row r="32" spans="1:25"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 s="118"/>
      <c r="W32" s="90"/>
    </row>
    <row r="33" spans="5:21"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5:21"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</row>
    <row r="35" spans="5:21"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  <row r="36" spans="5:21">
      <c r="H36" s="112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</row>
    <row r="37" spans="5:21">
      <c r="H37" s="112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</row>
    <row r="38" spans="5:21">
      <c r="H38" s="112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</row>
    <row r="39" spans="5:21">
      <c r="H39" s="112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</row>
    <row r="40" spans="5:21">
      <c r="H40" s="112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</row>
    <row r="41" spans="5:21">
      <c r="H41" s="112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</row>
    <row r="42" spans="5:21">
      <c r="H42" s="114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5"/>
    </row>
    <row r="43" spans="5:21"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</row>
    <row r="44" spans="5:21"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</row>
    <row r="45" spans="5:21"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</row>
    <row r="46" spans="5:21"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</row>
    <row r="47" spans="5:21"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</row>
    <row r="48" spans="5:21"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</row>
    <row r="66" spans="2:2">
      <c r="B66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5">
    <mergeCell ref="E7:G7"/>
    <mergeCell ref="G2:V2"/>
    <mergeCell ref="G3:V3"/>
    <mergeCell ref="E27:V27"/>
    <mergeCell ref="C7:C9"/>
  </mergeCells>
  <phoneticPr fontId="0" type="noConversion"/>
  <hyperlinks>
    <hyperlink ref="C4" location="Indice!A1" display="Indice!A1" xr:uid="{00000000-0004-0000-0100-000000000000}"/>
  </hyperlinks>
  <printOptions horizontalCentered="1"/>
  <pageMargins left="0.39370078740157483" right="0.78740157480314965" top="0.39370078740157483" bottom="0.98425196850393704" header="0" footer="0"/>
  <pageSetup paperSize="9" scale="93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118F-F5F2-4B3B-B6F5-4EDFC1C6B3DC}">
  <sheetPr>
    <pageSetUpPr fitToPage="1"/>
  </sheetPr>
  <dimension ref="B1:N24"/>
  <sheetViews>
    <sheetView showGridLines="0" workbookViewId="0"/>
  </sheetViews>
  <sheetFormatPr baseColWidth="10" defaultColWidth="11.42578125" defaultRowHeight="12.75"/>
  <cols>
    <col min="1" max="1" width="0.140625" style="248" customWidth="1"/>
    <col min="2" max="2" width="2.85546875" style="248" customWidth="1"/>
    <col min="3" max="3" width="23.85546875" style="248" customWidth="1"/>
    <col min="4" max="4" width="1.140625" style="248" customWidth="1"/>
    <col min="5" max="5" width="17.140625" style="248" customWidth="1"/>
    <col min="6" max="6" width="11.42578125" style="248"/>
    <col min="7" max="7" width="5.85546875" style="248" customWidth="1"/>
    <col min="8" max="8" width="3" style="248" customWidth="1"/>
    <col min="9" max="9" width="11.42578125" style="248"/>
    <col min="10" max="10" width="5.85546875" style="248" customWidth="1"/>
    <col min="11" max="11" width="2.42578125" style="248" customWidth="1"/>
    <col min="12" max="12" width="11.42578125" style="248"/>
    <col min="13" max="13" width="5.85546875" style="248" customWidth="1"/>
    <col min="14" max="14" width="3" style="248" customWidth="1"/>
    <col min="15" max="16384" width="11.42578125" style="248"/>
  </cols>
  <sheetData>
    <row r="1" spans="2:13" ht="0.75" customHeight="1"/>
    <row r="2" spans="2:13" ht="21" customHeight="1">
      <c r="B2" s="266"/>
      <c r="E2" s="495" t="s">
        <v>192</v>
      </c>
      <c r="F2" s="495"/>
      <c r="G2" s="495"/>
      <c r="H2" s="495"/>
      <c r="I2" s="495"/>
      <c r="J2" s="495"/>
      <c r="K2" s="495"/>
      <c r="L2" s="495"/>
      <c r="M2" s="495"/>
    </row>
    <row r="3" spans="2:13" ht="15" customHeight="1">
      <c r="E3" s="496" t="s">
        <v>220</v>
      </c>
      <c r="F3" s="496"/>
      <c r="G3" s="496"/>
      <c r="H3" s="496"/>
      <c r="I3" s="496"/>
      <c r="J3" s="496"/>
      <c r="K3" s="496"/>
      <c r="L3" s="496"/>
      <c r="M3" s="496"/>
    </row>
    <row r="4" spans="2:13" s="250" customFormat="1" ht="20.25" customHeight="1">
      <c r="B4" s="249"/>
      <c r="C4" s="12" t="str">
        <f>'C15'!C4</f>
        <v>Intercambios internacionales</v>
      </c>
    </row>
    <row r="5" spans="2:13" s="250" customFormat="1" ht="13.5" customHeight="1">
      <c r="B5" s="249"/>
      <c r="C5" s="252"/>
      <c r="D5" s="253"/>
      <c r="E5" s="253"/>
    </row>
    <row r="6" spans="2:13" s="250" customFormat="1" ht="12.75" customHeight="1">
      <c r="B6" s="249"/>
      <c r="C6" s="516" t="s">
        <v>262</v>
      </c>
      <c r="D6" s="253"/>
      <c r="E6" s="323"/>
      <c r="F6" s="520" t="s">
        <v>154</v>
      </c>
      <c r="G6" s="520"/>
      <c r="H6" s="324"/>
      <c r="I6" s="520" t="s">
        <v>155</v>
      </c>
      <c r="J6" s="520"/>
      <c r="K6" s="324"/>
      <c r="L6" s="520" t="s">
        <v>3</v>
      </c>
      <c r="M6" s="520"/>
    </row>
    <row r="7" spans="2:13" s="250" customFormat="1" ht="15.75" customHeight="1">
      <c r="B7" s="249"/>
      <c r="C7" s="516"/>
      <c r="D7" s="253"/>
      <c r="E7" s="325"/>
      <c r="F7" s="326" t="s">
        <v>148</v>
      </c>
      <c r="G7" s="326" t="s">
        <v>149</v>
      </c>
      <c r="H7" s="326"/>
      <c r="I7" s="326" t="s">
        <v>148</v>
      </c>
      <c r="J7" s="326" t="s">
        <v>149</v>
      </c>
      <c r="K7" s="326"/>
      <c r="L7" s="326" t="s">
        <v>148</v>
      </c>
      <c r="M7" s="326" t="s">
        <v>149</v>
      </c>
    </row>
    <row r="8" spans="2:13" s="250" customFormat="1" ht="12.75" customHeight="1">
      <c r="B8" s="249"/>
      <c r="C8" s="516"/>
      <c r="D8" s="253"/>
      <c r="E8" s="327" t="s">
        <v>150</v>
      </c>
      <c r="F8" s="328">
        <v>235.58688000000001</v>
      </c>
      <c r="G8" s="329">
        <f>(F8/$L$14)*100</f>
        <v>7.941859829617651</v>
      </c>
      <c r="H8" s="330"/>
      <c r="I8" s="328">
        <v>489.09311999999994</v>
      </c>
      <c r="J8" s="329">
        <f>(I8/$L$14)*100</f>
        <v>16.487798482964607</v>
      </c>
      <c r="K8" s="330"/>
      <c r="L8" s="328">
        <f t="shared" ref="L8:L13" si="0">F8+I8</f>
        <v>724.68</v>
      </c>
      <c r="M8" s="329">
        <f>(L8/$L$14)*100</f>
        <v>24.429658312582255</v>
      </c>
    </row>
    <row r="9" spans="2:13" s="250" customFormat="1" ht="12.75" customHeight="1">
      <c r="B9" s="249"/>
      <c r="C9" s="516"/>
      <c r="D9" s="253"/>
      <c r="E9" s="327" t="s">
        <v>207</v>
      </c>
      <c r="F9" s="328">
        <v>116.95459999999997</v>
      </c>
      <c r="G9" s="329">
        <f t="shared" ref="G9:G12" si="1">(F9/$L$14)*100</f>
        <v>3.942651813331032</v>
      </c>
      <c r="H9" s="330"/>
      <c r="I9" s="328">
        <v>246.81139999999996</v>
      </c>
      <c r="J9" s="329">
        <f t="shared" ref="J9:J13" si="2">(I9/$L$14)*100</f>
        <v>8.3202491715654681</v>
      </c>
      <c r="K9" s="330"/>
      <c r="L9" s="328">
        <f t="shared" si="0"/>
        <v>363.76599999999996</v>
      </c>
      <c r="M9" s="329">
        <f t="shared" ref="M9:M13" si="3">(L9/$L$14)*100</f>
        <v>12.2629009848965</v>
      </c>
    </row>
    <row r="10" spans="2:13" s="250" customFormat="1" ht="12.75" customHeight="1">
      <c r="B10" s="249"/>
      <c r="C10" s="380" t="s">
        <v>198</v>
      </c>
      <c r="D10" s="253"/>
      <c r="E10" s="327" t="s">
        <v>151</v>
      </c>
      <c r="F10" s="328">
        <v>216.94901000000002</v>
      </c>
      <c r="G10" s="329">
        <f t="shared" si="1"/>
        <v>7.3135593441974276</v>
      </c>
      <c r="H10" s="330"/>
      <c r="I10" s="328">
        <v>112.04443000000001</v>
      </c>
      <c r="J10" s="329">
        <f t="shared" si="2"/>
        <v>3.7771252700889235</v>
      </c>
      <c r="K10" s="330"/>
      <c r="L10" s="328">
        <f t="shared" si="0"/>
        <v>328.99344000000002</v>
      </c>
      <c r="M10" s="329">
        <f t="shared" si="3"/>
        <v>11.090684614286349</v>
      </c>
    </row>
    <row r="11" spans="2:13" s="250" customFormat="1" ht="12.75" customHeight="1">
      <c r="B11" s="249"/>
      <c r="D11" s="253"/>
      <c r="E11" s="331" t="s">
        <v>208</v>
      </c>
      <c r="F11" s="328">
        <v>609.16606000000002</v>
      </c>
      <c r="G11" s="329">
        <f t="shared" si="1"/>
        <v>20.535572530526551</v>
      </c>
      <c r="H11" s="330"/>
      <c r="I11" s="328">
        <v>855.71079999999984</v>
      </c>
      <c r="J11" s="329">
        <f t="shared" si="2"/>
        <v>28.846832337564731</v>
      </c>
      <c r="K11" s="330"/>
      <c r="L11" s="328">
        <f t="shared" si="0"/>
        <v>1464.8768599999999</v>
      </c>
      <c r="M11" s="329">
        <f t="shared" si="3"/>
        <v>49.382404868091285</v>
      </c>
    </row>
    <row r="12" spans="2:13" s="250" customFormat="1" ht="12.75" customHeight="1">
      <c r="B12" s="249"/>
      <c r="C12" s="380"/>
      <c r="D12" s="253"/>
      <c r="E12" s="331" t="s">
        <v>27</v>
      </c>
      <c r="F12" s="328">
        <v>45.229002000000001</v>
      </c>
      <c r="G12" s="329">
        <f t="shared" si="1"/>
        <v>1.5247130660141022</v>
      </c>
      <c r="H12" s="330"/>
      <c r="I12" s="328">
        <v>32.986522999999998</v>
      </c>
      <c r="J12" s="329">
        <f t="shared" si="2"/>
        <v>1.1120073491887947</v>
      </c>
      <c r="K12" s="330"/>
      <c r="L12" s="328">
        <f t="shared" si="0"/>
        <v>78.215525</v>
      </c>
      <c r="M12" s="329">
        <f t="shared" si="3"/>
        <v>2.6367204152028969</v>
      </c>
    </row>
    <row r="13" spans="2:13" s="250" customFormat="1" ht="12.75" customHeight="1">
      <c r="B13" s="249"/>
      <c r="C13" s="252"/>
      <c r="D13" s="252"/>
      <c r="E13" s="331" t="s">
        <v>246</v>
      </c>
      <c r="F13" s="328">
        <v>4.6882479999999997</v>
      </c>
      <c r="G13" s="329">
        <f>(F13/$L$14)*100</f>
        <v>0.15804533963217854</v>
      </c>
      <c r="H13" s="330"/>
      <c r="I13" s="328">
        <v>1.174261</v>
      </c>
      <c r="J13" s="329">
        <f t="shared" si="2"/>
        <v>3.9585465308537772E-2</v>
      </c>
      <c r="K13" s="330"/>
      <c r="L13" s="328">
        <f t="shared" si="0"/>
        <v>5.8625089999999993</v>
      </c>
      <c r="M13" s="329">
        <f t="shared" si="3"/>
        <v>0.19763080494071628</v>
      </c>
    </row>
    <row r="14" spans="2:13" s="250" customFormat="1" ht="12.75" customHeight="1">
      <c r="B14" s="249"/>
      <c r="C14" s="252"/>
      <c r="D14" s="252"/>
      <c r="E14" s="332" t="s">
        <v>3</v>
      </c>
      <c r="F14" s="333">
        <f>SUM(F8:F13)</f>
        <v>1228.5738000000001</v>
      </c>
      <c r="G14" s="334">
        <f>(F14/$L$14)*100</f>
        <v>41.416401923318944</v>
      </c>
      <c r="H14" s="334"/>
      <c r="I14" s="333">
        <f>SUM(I8:I13)</f>
        <v>1737.8205339999997</v>
      </c>
      <c r="J14" s="334">
        <f>(I14/$L$14)*100</f>
        <v>58.583598076681064</v>
      </c>
      <c r="K14" s="334"/>
      <c r="L14" s="333">
        <f>SUM(L8:L13)</f>
        <v>2966.3943339999996</v>
      </c>
      <c r="M14" s="334">
        <f>(L14/$L$14)*100</f>
        <v>100</v>
      </c>
    </row>
    <row r="15" spans="2:13" s="250" customFormat="1" ht="12.75" customHeight="1">
      <c r="B15" s="249"/>
      <c r="C15" s="252"/>
      <c r="D15" s="252"/>
      <c r="E15" s="418" t="s">
        <v>164</v>
      </c>
      <c r="F15" s="419"/>
      <c r="G15" s="419"/>
      <c r="H15" s="419"/>
      <c r="I15" s="419"/>
      <c r="J15" s="419"/>
      <c r="K15" s="419"/>
      <c r="L15" s="419"/>
      <c r="M15" s="419"/>
    </row>
    <row r="16" spans="2:13" s="250" customFormat="1" ht="12.75" customHeight="1">
      <c r="B16" s="249"/>
      <c r="C16" s="252"/>
      <c r="D16" s="252"/>
    </row>
    <row r="17" spans="2:14" s="250" customFormat="1" ht="12.75" customHeight="1">
      <c r="B17" s="249"/>
      <c r="C17" s="252"/>
      <c r="D17" s="252"/>
    </row>
    <row r="18" spans="2:14" s="250" customFormat="1" ht="12.75" customHeight="1">
      <c r="B18" s="249"/>
      <c r="C18" s="252"/>
      <c r="D18" s="252"/>
    </row>
    <row r="19" spans="2:14">
      <c r="C19" s="252"/>
      <c r="D19" s="252"/>
      <c r="E19" s="250"/>
      <c r="F19" s="250"/>
      <c r="G19" s="250"/>
      <c r="H19" s="250"/>
      <c r="I19" s="250"/>
      <c r="J19" s="250"/>
      <c r="K19" s="250"/>
      <c r="L19" s="250"/>
      <c r="M19" s="250"/>
      <c r="N19" s="250"/>
    </row>
    <row r="20" spans="2:14">
      <c r="C20" s="252"/>
      <c r="D20" s="252"/>
      <c r="E20" s="250"/>
      <c r="F20" s="250"/>
      <c r="G20" s="250"/>
      <c r="H20" s="250"/>
      <c r="I20" s="250"/>
      <c r="J20" s="250"/>
      <c r="K20" s="250"/>
      <c r="L20" s="250"/>
      <c r="M20" s="250"/>
      <c r="N20" s="250"/>
    </row>
    <row r="21" spans="2:14">
      <c r="C21" s="252"/>
      <c r="D21" s="252"/>
      <c r="E21" s="250"/>
      <c r="F21" s="250"/>
      <c r="G21" s="250"/>
      <c r="H21" s="250"/>
      <c r="I21" s="250"/>
      <c r="J21" s="250"/>
      <c r="K21" s="250"/>
      <c r="L21" s="250"/>
      <c r="M21" s="250"/>
      <c r="N21" s="250"/>
    </row>
    <row r="22" spans="2:14">
      <c r="C22" s="252"/>
      <c r="D22" s="252"/>
      <c r="E22" s="250"/>
      <c r="F22" s="250"/>
      <c r="G22" s="250"/>
      <c r="H22" s="250"/>
      <c r="I22" s="250"/>
      <c r="J22" s="250"/>
      <c r="K22" s="250"/>
      <c r="L22" s="250"/>
      <c r="M22" s="250"/>
      <c r="N22" s="250"/>
    </row>
    <row r="23" spans="2:14">
      <c r="C23" s="252"/>
      <c r="D23" s="252"/>
      <c r="E23" s="252"/>
      <c r="F23" s="252"/>
      <c r="G23" s="252"/>
      <c r="H23" s="252"/>
      <c r="I23" s="250"/>
      <c r="J23" s="250"/>
      <c r="K23" s="250"/>
      <c r="L23" s="250"/>
      <c r="M23" s="250"/>
      <c r="N23" s="250"/>
    </row>
    <row r="24" spans="2:14">
      <c r="C24" s="252"/>
      <c r="D24" s="252"/>
      <c r="E24" s="252"/>
      <c r="F24" s="252"/>
      <c r="G24" s="252"/>
      <c r="H24" s="252"/>
      <c r="I24" s="250"/>
      <c r="J24" s="250"/>
      <c r="K24" s="250"/>
      <c r="L24" s="250"/>
      <c r="M24" s="250"/>
      <c r="N24" s="250"/>
    </row>
  </sheetData>
  <mergeCells count="6">
    <mergeCell ref="C6:C9"/>
    <mergeCell ref="E2:M2"/>
    <mergeCell ref="E3:M3"/>
    <mergeCell ref="F6:G6"/>
    <mergeCell ref="I6:J6"/>
    <mergeCell ref="L6:M6"/>
  </mergeCells>
  <hyperlinks>
    <hyperlink ref="C4" location="Indice!A1" display="Indice!A1" xr:uid="{D588AC3D-1C16-4DFF-BA3A-A03D6F2A9CE5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X37"/>
  <sheetViews>
    <sheetView showGridLines="0" topLeftCell="E1" workbookViewId="0">
      <selection activeCell="E25" sqref="E25"/>
    </sheetView>
  </sheetViews>
  <sheetFormatPr baseColWidth="10" defaultColWidth="12.85546875" defaultRowHeight="12.75"/>
  <cols>
    <col min="1" max="1" width="0.140625" style="277" customWidth="1"/>
    <col min="2" max="2" width="2.85546875" style="277" customWidth="1"/>
    <col min="3" max="3" width="23.85546875" style="277" customWidth="1"/>
    <col min="4" max="4" width="1.140625" style="287" customWidth="1"/>
    <col min="5" max="5" width="115.42578125" style="287" customWidth="1"/>
    <col min="6" max="6" width="6.85546875" style="287" customWidth="1"/>
    <col min="7" max="7" width="14.140625" style="287" bestFit="1" customWidth="1"/>
    <col min="8" max="8" width="8.140625" style="287" customWidth="1"/>
    <col min="9" max="12" width="12.85546875" style="287" customWidth="1"/>
    <col min="13" max="13" width="6.85546875" style="287" customWidth="1"/>
    <col min="14" max="178" width="12.85546875" style="287" customWidth="1"/>
    <col min="179" max="16384" width="12.85546875" style="287"/>
  </cols>
  <sheetData>
    <row r="1" spans="2:24" s="277" customFormat="1" ht="0.75" customHeight="1"/>
    <row r="2" spans="2:24" s="277" customFormat="1" ht="21" customHeight="1">
      <c r="B2" s="277" t="s">
        <v>31</v>
      </c>
      <c r="D2" s="278"/>
      <c r="E2" s="406" t="s">
        <v>192</v>
      </c>
      <c r="F2" s="278"/>
      <c r="G2" s="278"/>
      <c r="H2" s="278"/>
      <c r="M2" s="278"/>
    </row>
    <row r="3" spans="2:24" s="277" customFormat="1" ht="15" customHeight="1">
      <c r="E3" s="402" t="s">
        <v>220</v>
      </c>
      <c r="F3" s="278"/>
      <c r="G3" s="278"/>
      <c r="H3" s="278"/>
      <c r="I3" s="292"/>
      <c r="J3" s="292"/>
      <c r="M3" s="278"/>
    </row>
    <row r="4" spans="2:24" s="279" customFormat="1" ht="20.25" customHeight="1">
      <c r="B4" s="280"/>
      <c r="C4" s="12" t="str">
        <f>'C15'!C4</f>
        <v>Intercambios internacionales</v>
      </c>
    </row>
    <row r="5" spans="2:24" s="279" customFormat="1" ht="12.75" customHeight="1">
      <c r="B5" s="280"/>
      <c r="C5" s="281"/>
    </row>
    <row r="6" spans="2:24" ht="15">
      <c r="E6" s="283"/>
      <c r="F6" s="283"/>
      <c r="G6" s="283"/>
      <c r="H6" s="283"/>
      <c r="I6" s="283"/>
      <c r="J6" s="283"/>
      <c r="K6" s="283"/>
      <c r="L6" s="283"/>
      <c r="M6" s="283"/>
      <c r="N6" s="293"/>
      <c r="O6" s="284"/>
      <c r="P6" s="279"/>
      <c r="Q6" s="279"/>
      <c r="R6" s="279"/>
      <c r="S6" s="279"/>
      <c r="T6" s="279"/>
      <c r="U6" s="279"/>
      <c r="V6" s="279"/>
      <c r="W6" s="279"/>
      <c r="X6" s="279"/>
    </row>
    <row r="7" spans="2:24" ht="15" customHeight="1">
      <c r="C7" s="521" t="s">
        <v>257</v>
      </c>
      <c r="E7" s="285"/>
      <c r="F7" s="407"/>
      <c r="G7" s="283"/>
      <c r="H7" s="283"/>
      <c r="I7" s="283"/>
      <c r="J7" s="283"/>
      <c r="K7" s="283"/>
      <c r="L7" s="283"/>
      <c r="M7" s="283"/>
      <c r="N7" s="283"/>
      <c r="O7" s="284"/>
      <c r="P7" s="279"/>
      <c r="Q7" s="279"/>
      <c r="R7" s="279"/>
      <c r="S7" s="279"/>
      <c r="T7" s="279"/>
      <c r="U7" s="279"/>
      <c r="V7" s="279"/>
      <c r="W7" s="279"/>
      <c r="X7" s="279"/>
    </row>
    <row r="8" spans="2:24" ht="15">
      <c r="C8" s="521"/>
      <c r="E8" s="285"/>
      <c r="F8" s="407"/>
      <c r="G8" s="283"/>
      <c r="H8" s="283"/>
      <c r="I8" s="283"/>
      <c r="J8" s="283"/>
      <c r="K8" s="283"/>
      <c r="L8" s="283"/>
      <c r="M8" s="283"/>
      <c r="N8" s="283"/>
      <c r="O8" s="284"/>
      <c r="P8" s="279"/>
      <c r="Q8" s="279"/>
      <c r="R8" s="279"/>
      <c r="S8" s="279"/>
      <c r="T8" s="279"/>
      <c r="U8" s="279"/>
      <c r="V8" s="279"/>
      <c r="W8" s="279"/>
      <c r="X8" s="279"/>
    </row>
    <row r="9" spans="2:24" ht="15">
      <c r="C9" s="521"/>
      <c r="E9" s="285"/>
      <c r="F9" s="407"/>
      <c r="G9" s="283"/>
      <c r="H9" s="283"/>
      <c r="I9" s="283"/>
      <c r="J9" s="283"/>
      <c r="K9" s="283"/>
      <c r="L9" s="283"/>
      <c r="M9" s="283"/>
      <c r="N9" s="283"/>
      <c r="O9" s="284"/>
      <c r="P9" s="279"/>
      <c r="Q9" s="279"/>
      <c r="R9" s="279"/>
      <c r="S9" s="279"/>
      <c r="T9" s="279"/>
      <c r="U9" s="279"/>
      <c r="V9" s="279"/>
      <c r="W9" s="279"/>
      <c r="X9" s="279"/>
    </row>
    <row r="10" spans="2:24" ht="15">
      <c r="C10" s="521"/>
      <c r="E10" s="285"/>
      <c r="F10" s="407"/>
      <c r="G10" s="283"/>
      <c r="H10" s="283"/>
      <c r="I10" s="283"/>
      <c r="J10" s="283"/>
      <c r="K10" s="283"/>
      <c r="L10" s="283"/>
      <c r="M10" s="283"/>
      <c r="N10" s="283"/>
      <c r="O10" s="284"/>
      <c r="P10" s="279"/>
      <c r="Q10" s="279"/>
      <c r="R10" s="279"/>
      <c r="S10" s="279"/>
      <c r="T10" s="279"/>
      <c r="U10" s="279"/>
      <c r="V10" s="279"/>
      <c r="W10" s="279"/>
      <c r="X10" s="279"/>
    </row>
    <row r="11" spans="2:24" ht="19.5" customHeight="1">
      <c r="C11" s="288" t="s">
        <v>52</v>
      </c>
      <c r="E11" s="285"/>
      <c r="F11" s="407"/>
      <c r="G11" s="283"/>
      <c r="H11" s="283"/>
      <c r="I11" s="283"/>
      <c r="J11" s="283"/>
      <c r="K11" s="283"/>
      <c r="L11" s="283"/>
      <c r="M11" s="283"/>
      <c r="N11" s="283"/>
      <c r="O11" s="284"/>
      <c r="P11" s="279"/>
      <c r="Q11" s="279"/>
      <c r="R11" s="279"/>
      <c r="S11" s="279"/>
      <c r="T11" s="279"/>
      <c r="U11" s="279"/>
      <c r="V11" s="279"/>
      <c r="W11" s="279"/>
      <c r="X11" s="279"/>
    </row>
    <row r="12" spans="2:24" ht="15">
      <c r="C12" s="288"/>
      <c r="E12" s="285"/>
      <c r="F12" s="407"/>
      <c r="G12" s="283"/>
      <c r="H12" s="283"/>
      <c r="I12" s="283"/>
      <c r="J12" s="283"/>
      <c r="K12" s="283"/>
      <c r="L12" s="283"/>
      <c r="M12" s="283"/>
      <c r="N12" s="283"/>
      <c r="O12" s="284"/>
      <c r="P12" s="279"/>
      <c r="Q12" s="279"/>
      <c r="R12" s="279"/>
      <c r="S12" s="279"/>
      <c r="T12" s="279"/>
      <c r="U12" s="279"/>
      <c r="V12" s="279"/>
      <c r="W12" s="279"/>
      <c r="X12" s="279"/>
    </row>
    <row r="13" spans="2:24" ht="15">
      <c r="C13" s="288"/>
      <c r="E13" s="285"/>
      <c r="F13" s="407"/>
      <c r="G13" s="283"/>
      <c r="H13" s="283"/>
      <c r="I13" s="283"/>
      <c r="J13" s="283"/>
      <c r="K13" s="283"/>
      <c r="L13" s="283"/>
      <c r="M13" s="283"/>
      <c r="N13" s="283"/>
      <c r="O13" s="284"/>
      <c r="P13" s="279"/>
      <c r="Q13" s="279"/>
      <c r="R13" s="279"/>
      <c r="S13" s="279"/>
      <c r="T13" s="279"/>
      <c r="U13" s="279"/>
      <c r="V13" s="279"/>
      <c r="W13" s="279"/>
      <c r="X13" s="279"/>
    </row>
    <row r="14" spans="2:24" ht="15">
      <c r="E14" s="285"/>
      <c r="F14" s="407"/>
      <c r="G14" s="283"/>
      <c r="H14" s="283"/>
      <c r="I14" s="283"/>
      <c r="J14" s="283"/>
      <c r="K14" s="283"/>
      <c r="L14" s="283"/>
      <c r="M14" s="283"/>
      <c r="N14" s="283"/>
      <c r="O14" s="284"/>
      <c r="P14" s="279"/>
      <c r="Q14" s="279"/>
      <c r="R14" s="279"/>
      <c r="S14" s="279"/>
      <c r="T14" s="279"/>
      <c r="U14" s="279"/>
      <c r="V14" s="279"/>
      <c r="W14" s="279"/>
      <c r="X14" s="279"/>
    </row>
    <row r="15" spans="2:24" ht="15">
      <c r="E15" s="285"/>
      <c r="F15" s="407"/>
      <c r="G15" s="283"/>
      <c r="H15" s="283"/>
      <c r="I15" s="283"/>
      <c r="J15" s="283"/>
      <c r="K15" s="283"/>
      <c r="L15" s="283"/>
      <c r="M15" s="283"/>
      <c r="N15" s="283"/>
      <c r="O15" s="284"/>
      <c r="P15" s="279"/>
      <c r="Q15" s="279"/>
      <c r="R15" s="279"/>
      <c r="S15" s="279"/>
      <c r="T15" s="279"/>
      <c r="U15" s="279"/>
      <c r="V15" s="279"/>
      <c r="W15" s="279"/>
      <c r="X15" s="279"/>
    </row>
    <row r="16" spans="2:24" ht="15">
      <c r="E16" s="285"/>
      <c r="F16" s="407"/>
      <c r="G16" s="283"/>
      <c r="H16" s="283"/>
      <c r="I16" s="283"/>
      <c r="J16" s="283"/>
      <c r="K16" s="283"/>
      <c r="L16" s="283"/>
      <c r="M16" s="283"/>
      <c r="N16" s="283"/>
      <c r="O16" s="284"/>
      <c r="P16" s="279"/>
      <c r="Q16" s="279"/>
      <c r="R16" s="279"/>
      <c r="S16" s="279"/>
      <c r="T16" s="279"/>
      <c r="U16" s="279"/>
      <c r="V16" s="279"/>
      <c r="W16" s="279"/>
      <c r="X16" s="279"/>
    </row>
    <row r="17" spans="5:24" ht="15">
      <c r="E17" s="285"/>
      <c r="F17" s="407"/>
      <c r="G17" s="283"/>
      <c r="H17" s="283"/>
      <c r="I17" s="283"/>
      <c r="J17" s="283"/>
      <c r="K17" s="283"/>
      <c r="L17" s="283"/>
      <c r="M17" s="283"/>
      <c r="O17" s="284"/>
      <c r="P17" s="279"/>
      <c r="Q17" s="279"/>
      <c r="R17" s="279"/>
      <c r="S17" s="279"/>
      <c r="T17" s="279"/>
      <c r="U17" s="279"/>
      <c r="V17" s="279"/>
      <c r="W17" s="279"/>
      <c r="X17" s="279"/>
    </row>
    <row r="18" spans="5:24" ht="15">
      <c r="E18" s="285"/>
      <c r="F18" s="407"/>
      <c r="G18" s="283"/>
      <c r="H18" s="283"/>
      <c r="I18" s="283"/>
      <c r="J18" s="283"/>
      <c r="K18" s="283"/>
      <c r="L18" s="283"/>
      <c r="M18" s="283"/>
      <c r="N18" s="283"/>
      <c r="O18" s="284"/>
      <c r="P18" s="279"/>
      <c r="Q18" s="279"/>
      <c r="R18" s="279"/>
      <c r="S18" s="279"/>
      <c r="T18" s="279"/>
      <c r="U18" s="279"/>
      <c r="V18" s="279"/>
      <c r="W18" s="279"/>
      <c r="X18" s="279"/>
    </row>
    <row r="19" spans="5:24" ht="15">
      <c r="E19" s="285"/>
      <c r="F19" s="407"/>
      <c r="G19" s="283"/>
      <c r="H19" s="283"/>
      <c r="I19" s="283"/>
      <c r="J19" s="283"/>
      <c r="K19" s="283"/>
      <c r="L19" s="283"/>
      <c r="M19" s="283"/>
      <c r="N19" s="283"/>
      <c r="O19" s="284"/>
      <c r="P19" s="279"/>
      <c r="Q19" s="279"/>
      <c r="R19" s="279"/>
      <c r="S19" s="279"/>
      <c r="T19" s="279"/>
      <c r="U19" s="279"/>
      <c r="V19" s="279"/>
      <c r="W19" s="279"/>
      <c r="X19" s="279"/>
    </row>
    <row r="20" spans="5:24" ht="15">
      <c r="E20" s="285"/>
      <c r="F20" s="407"/>
      <c r="G20" s="283"/>
      <c r="H20" s="283"/>
      <c r="I20" s="283"/>
      <c r="J20" s="283"/>
      <c r="K20" s="283"/>
      <c r="L20" s="283"/>
      <c r="M20" s="283"/>
      <c r="N20" s="283"/>
      <c r="O20" s="284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5:24">
      <c r="E21" s="289"/>
      <c r="F21" s="408"/>
      <c r="P21" s="279"/>
      <c r="Q21" s="279"/>
      <c r="R21" s="279"/>
      <c r="S21" s="279"/>
      <c r="T21" s="279"/>
      <c r="U21" s="279"/>
      <c r="V21" s="279"/>
      <c r="W21" s="279"/>
      <c r="X21" s="279"/>
    </row>
    <row r="22" spans="5:24">
      <c r="E22" s="291"/>
      <c r="F22" s="409"/>
      <c r="G22" s="290"/>
      <c r="H22" s="290"/>
      <c r="I22" s="290"/>
      <c r="J22" s="290"/>
      <c r="K22" s="290"/>
      <c r="L22" s="290"/>
      <c r="P22" s="279"/>
      <c r="Q22" s="279"/>
      <c r="R22" s="279"/>
      <c r="S22" s="279"/>
      <c r="T22" s="279"/>
      <c r="U22" s="279"/>
      <c r="V22" s="279"/>
      <c r="W22" s="279"/>
      <c r="X22" s="279"/>
    </row>
    <row r="23" spans="5:24">
      <c r="E23" s="290"/>
      <c r="F23" s="290"/>
      <c r="G23" s="290"/>
      <c r="H23" s="290"/>
      <c r="I23" s="290"/>
      <c r="J23" s="290"/>
      <c r="K23" s="290"/>
      <c r="L23" s="290"/>
      <c r="P23" s="279"/>
      <c r="Q23" s="279"/>
      <c r="R23" s="279"/>
      <c r="S23" s="279"/>
      <c r="T23" s="279"/>
      <c r="U23" s="279"/>
      <c r="V23" s="279"/>
      <c r="W23" s="279"/>
      <c r="X23" s="279"/>
    </row>
    <row r="24" spans="5:24">
      <c r="E24" s="273" t="s">
        <v>258</v>
      </c>
      <c r="F24" s="290"/>
      <c r="G24" s="290"/>
      <c r="H24" s="290"/>
      <c r="I24" s="290"/>
      <c r="J24" s="290"/>
      <c r="K24" s="290"/>
      <c r="L24" s="290"/>
      <c r="P24" s="279"/>
      <c r="Q24" s="279"/>
      <c r="R24" s="279"/>
      <c r="S24" s="279"/>
      <c r="T24" s="279"/>
      <c r="U24" s="279"/>
      <c r="V24" s="279"/>
      <c r="W24" s="279"/>
      <c r="X24" s="279"/>
    </row>
    <row r="25" spans="5:24">
      <c r="P25" s="279"/>
      <c r="Q25" s="279"/>
      <c r="R25" s="279"/>
      <c r="S25" s="279"/>
      <c r="T25" s="279"/>
      <c r="U25" s="279"/>
      <c r="V25" s="279"/>
      <c r="W25" s="279"/>
      <c r="X25" s="279"/>
    </row>
    <row r="26" spans="5:24">
      <c r="P26" s="279"/>
      <c r="Q26" s="279"/>
      <c r="R26" s="279"/>
      <c r="S26" s="279"/>
      <c r="T26" s="279"/>
      <c r="U26" s="279"/>
      <c r="V26" s="279"/>
      <c r="W26" s="279"/>
      <c r="X26" s="279"/>
    </row>
    <row r="27" spans="5:24">
      <c r="P27" s="279"/>
      <c r="Q27" s="279"/>
      <c r="R27" s="279"/>
      <c r="S27" s="279"/>
      <c r="T27" s="279"/>
      <c r="U27" s="279"/>
      <c r="V27" s="279"/>
      <c r="W27" s="279"/>
      <c r="X27" s="279"/>
    </row>
    <row r="28" spans="5:24">
      <c r="P28" s="279"/>
      <c r="Q28" s="279"/>
      <c r="R28" s="279"/>
      <c r="S28" s="279"/>
      <c r="T28" s="279"/>
      <c r="U28" s="279"/>
      <c r="V28" s="279"/>
      <c r="W28" s="279"/>
      <c r="X28" s="279"/>
    </row>
    <row r="29" spans="5:24">
      <c r="P29" s="279"/>
      <c r="Q29" s="279"/>
      <c r="R29" s="279"/>
      <c r="S29" s="279"/>
      <c r="T29" s="279"/>
      <c r="U29" s="279"/>
      <c r="V29" s="279"/>
      <c r="W29" s="279"/>
      <c r="X29" s="279"/>
    </row>
    <row r="30" spans="5:24">
      <c r="P30" s="279"/>
      <c r="Q30" s="279"/>
      <c r="R30" s="279"/>
      <c r="S30" s="279"/>
      <c r="T30" s="279"/>
      <c r="U30" s="279"/>
      <c r="V30" s="279"/>
      <c r="W30" s="279"/>
      <c r="X30" s="279"/>
    </row>
    <row r="31" spans="5:24">
      <c r="P31" s="279"/>
      <c r="Q31" s="279"/>
      <c r="R31" s="279"/>
      <c r="S31" s="279"/>
      <c r="T31" s="279"/>
      <c r="U31" s="279"/>
      <c r="V31" s="279"/>
      <c r="W31" s="279"/>
      <c r="X31" s="279"/>
    </row>
    <row r="32" spans="5:24">
      <c r="P32" s="279"/>
      <c r="Q32" s="279"/>
      <c r="R32" s="279"/>
      <c r="S32" s="279"/>
      <c r="T32" s="279"/>
      <c r="U32" s="279"/>
      <c r="V32" s="279"/>
      <c r="W32" s="279"/>
      <c r="X32" s="279"/>
    </row>
    <row r="33" spans="16:24">
      <c r="P33" s="279"/>
      <c r="Q33" s="279"/>
      <c r="R33" s="279"/>
      <c r="S33" s="279"/>
      <c r="T33" s="279"/>
      <c r="U33" s="279"/>
      <c r="V33" s="279"/>
      <c r="W33" s="279"/>
      <c r="X33" s="279"/>
    </row>
    <row r="34" spans="16:24">
      <c r="P34" s="279"/>
      <c r="Q34" s="279"/>
      <c r="R34" s="279"/>
      <c r="S34" s="279"/>
      <c r="T34" s="279"/>
      <c r="U34" s="279"/>
      <c r="V34" s="279"/>
      <c r="W34" s="279"/>
      <c r="X34" s="279"/>
    </row>
    <row r="35" spans="16:24">
      <c r="P35" s="279"/>
      <c r="Q35" s="279"/>
      <c r="R35" s="279"/>
      <c r="S35" s="279"/>
      <c r="T35" s="279"/>
      <c r="U35" s="279"/>
      <c r="V35" s="279"/>
      <c r="W35" s="279"/>
      <c r="X35" s="279"/>
    </row>
    <row r="36" spans="16:24">
      <c r="P36" s="279"/>
      <c r="Q36" s="279"/>
      <c r="R36" s="279"/>
      <c r="S36" s="279"/>
      <c r="T36" s="279"/>
      <c r="U36" s="279"/>
      <c r="V36" s="279"/>
      <c r="W36" s="279"/>
      <c r="X36" s="279"/>
    </row>
    <row r="37" spans="16:24">
      <c r="P37" s="279"/>
      <c r="Q37" s="279"/>
      <c r="R37" s="279"/>
      <c r="S37" s="279"/>
      <c r="T37" s="279"/>
      <c r="U37" s="279"/>
      <c r="V37" s="279"/>
      <c r="W37" s="279"/>
      <c r="X37" s="279"/>
    </row>
  </sheetData>
  <mergeCells count="1">
    <mergeCell ref="C7:C10"/>
  </mergeCells>
  <printOptions horizontalCentered="1"/>
  <pageMargins left="0.39370078740157483" right="0.78740157480314965" top="0.39370078740157483" bottom="0.98425196850393704" header="0" footer="0"/>
  <pageSetup paperSize="9" scale="91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O13"/>
  <sheetViews>
    <sheetView showGridLines="0" zoomScaleNormal="100" workbookViewId="0"/>
  </sheetViews>
  <sheetFormatPr baseColWidth="10" defaultColWidth="12.85546875" defaultRowHeight="12.75"/>
  <cols>
    <col min="1" max="1" width="0.140625" style="277" customWidth="1"/>
    <col min="2" max="2" width="2.85546875" style="277" customWidth="1"/>
    <col min="3" max="3" width="23.85546875" style="277" customWidth="1"/>
    <col min="4" max="4" width="1.140625" style="287" customWidth="1"/>
    <col min="5" max="5" width="6.140625" style="287" customWidth="1"/>
    <col min="6" max="6" width="11.5703125" style="287" customWidth="1"/>
    <col min="7" max="7" width="7.5703125" style="287" customWidth="1"/>
    <col min="8" max="8" width="11.7109375" style="287" customWidth="1"/>
    <col min="9" max="9" width="9.5703125" style="287" customWidth="1"/>
    <col min="10" max="10" width="3.85546875" style="287" customWidth="1"/>
    <col min="11" max="169" width="12.85546875" style="287" customWidth="1"/>
    <col min="170" max="16384" width="12.85546875" style="287"/>
  </cols>
  <sheetData>
    <row r="1" spans="1:15" s="277" customFormat="1" ht="0.75" customHeight="1">
      <c r="A1" s="276"/>
      <c r="J1" s="474"/>
    </row>
    <row r="2" spans="1:15" s="277" customFormat="1" ht="21" customHeight="1">
      <c r="E2" s="242"/>
      <c r="F2" s="278"/>
      <c r="G2" s="278"/>
      <c r="H2" s="278"/>
      <c r="I2" s="490" t="s">
        <v>192</v>
      </c>
      <c r="J2" s="474"/>
    </row>
    <row r="3" spans="1:15" s="277" customFormat="1" ht="15" customHeight="1">
      <c r="E3" s="243"/>
      <c r="F3" s="278"/>
      <c r="G3" s="278"/>
      <c r="H3" s="278"/>
      <c r="I3" s="491" t="s">
        <v>220</v>
      </c>
      <c r="J3" s="474"/>
    </row>
    <row r="4" spans="1:15" s="279" customFormat="1" ht="20.25" customHeight="1">
      <c r="B4" s="280"/>
      <c r="C4" s="12" t="str">
        <f>'C15'!C4</f>
        <v>Intercambios internacionales</v>
      </c>
      <c r="J4" s="474"/>
    </row>
    <row r="5" spans="1:15" s="279" customFormat="1" ht="12.75" customHeight="1">
      <c r="B5" s="280"/>
      <c r="C5" s="281"/>
      <c r="J5" s="474"/>
    </row>
    <row r="6" spans="1:15" s="279" customFormat="1" ht="13.5" customHeight="1">
      <c r="B6" s="280"/>
      <c r="C6" s="282"/>
      <c r="E6" s="296"/>
      <c r="F6" s="474"/>
      <c r="G6" s="474"/>
      <c r="H6" s="474"/>
      <c r="I6" s="474"/>
      <c r="J6" s="474"/>
      <c r="K6" s="283"/>
      <c r="L6" s="283"/>
      <c r="M6" s="283"/>
      <c r="N6" s="283"/>
      <c r="O6" s="283"/>
    </row>
    <row r="7" spans="1:15" s="286" customFormat="1" ht="22.5" customHeight="1">
      <c r="A7" s="279"/>
      <c r="B7" s="280"/>
      <c r="C7" s="521" t="s">
        <v>259</v>
      </c>
      <c r="D7" s="279"/>
      <c r="E7" s="492"/>
      <c r="F7" s="488"/>
      <c r="G7" s="488"/>
      <c r="H7" s="488"/>
      <c r="I7" s="488"/>
    </row>
    <row r="8" spans="1:15" ht="15">
      <c r="A8" s="279"/>
      <c r="B8" s="280"/>
      <c r="C8" s="521"/>
      <c r="D8" s="279"/>
      <c r="E8" s="493"/>
      <c r="F8" s="522" t="s">
        <v>115</v>
      </c>
      <c r="G8" s="523"/>
      <c r="H8" s="524" t="s">
        <v>116</v>
      </c>
      <c r="I8" s="522"/>
      <c r="J8" s="474"/>
    </row>
    <row r="9" spans="1:15" ht="21" customHeight="1">
      <c r="A9" s="279"/>
      <c r="B9" s="280"/>
      <c r="C9" s="288" t="s">
        <v>44</v>
      </c>
      <c r="D9" s="279"/>
      <c r="E9" s="477"/>
      <c r="F9" s="486" t="s">
        <v>122</v>
      </c>
      <c r="G9" s="484" t="s">
        <v>123</v>
      </c>
      <c r="H9" s="485" t="s">
        <v>122</v>
      </c>
      <c r="I9" s="486" t="s">
        <v>123</v>
      </c>
      <c r="J9" s="474"/>
    </row>
    <row r="10" spans="1:15" ht="15">
      <c r="C10" s="288"/>
      <c r="D10" s="279"/>
      <c r="E10" s="415">
        <v>2020</v>
      </c>
      <c r="F10" s="344">
        <v>6.7744999999999997</v>
      </c>
      <c r="G10" s="478">
        <v>84.300799999999995</v>
      </c>
      <c r="H10" s="489">
        <v>5.8734000000000002</v>
      </c>
      <c r="I10" s="344">
        <v>150.7713</v>
      </c>
      <c r="J10" s="474"/>
    </row>
    <row r="11" spans="1:15" ht="15">
      <c r="C11" s="288"/>
      <c r="D11" s="279"/>
      <c r="E11" s="488"/>
      <c r="F11" s="488"/>
      <c r="G11" s="488"/>
      <c r="H11" s="488"/>
      <c r="I11" s="488"/>
      <c r="J11" s="474"/>
    </row>
    <row r="12" spans="1:15" ht="15">
      <c r="C12" s="288"/>
      <c r="D12" s="279"/>
      <c r="E12" s="525" t="s">
        <v>260</v>
      </c>
      <c r="F12" s="525"/>
      <c r="G12" s="525"/>
      <c r="H12" s="525"/>
      <c r="I12" s="525"/>
      <c r="J12" s="474"/>
    </row>
    <row r="13" spans="1:15">
      <c r="E13" s="525"/>
      <c r="F13" s="525"/>
      <c r="G13" s="525"/>
      <c r="H13" s="525"/>
      <c r="I13" s="525"/>
    </row>
  </sheetData>
  <mergeCells count="4">
    <mergeCell ref="F8:G8"/>
    <mergeCell ref="H8:I8"/>
    <mergeCell ref="E12:I13"/>
    <mergeCell ref="C7:C8"/>
  </mergeCells>
  <hyperlinks>
    <hyperlink ref="C4" location="Indice!A1" display="Indice!A1" xr:uid="{00000000-0004-0000-13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3">
    <pageSetUpPr autoPageBreaks="0"/>
  </sheetPr>
  <dimension ref="A1:U156"/>
  <sheetViews>
    <sheetView showGridLines="0" view="pageBreakPreview" topLeftCell="A122" zoomScaleNormal="100" zoomScaleSheetLayoutView="100" workbookViewId="0">
      <selection activeCell="F128" sqref="F128"/>
    </sheetView>
  </sheetViews>
  <sheetFormatPr baseColWidth="10" defaultColWidth="11.42578125" defaultRowHeight="11.25"/>
  <cols>
    <col min="1" max="1" width="0.140625" style="1" customWidth="1"/>
    <col min="2" max="2" width="2.85546875" style="1" customWidth="1"/>
    <col min="3" max="3" width="24.140625" style="85" customWidth="1"/>
    <col min="4" max="4" width="9.85546875" style="27" customWidth="1"/>
    <col min="5" max="5" width="9" style="1" customWidth="1"/>
    <col min="6" max="6" width="10.85546875" style="1" customWidth="1"/>
    <col min="7" max="7" width="9.85546875" style="1" customWidth="1"/>
    <col min="8" max="8" width="8.85546875" style="1" customWidth="1"/>
    <col min="9" max="9" width="10.5703125" style="1" customWidth="1"/>
    <col min="10" max="10" width="10.140625" style="1" customWidth="1"/>
    <col min="11" max="11" width="9.85546875" style="1" customWidth="1"/>
    <col min="12" max="15" width="8.85546875" style="1" customWidth="1"/>
    <col min="16" max="16" width="1.140625" style="1" customWidth="1"/>
    <col min="17" max="17" width="11" style="1" customWidth="1"/>
    <col min="18" max="18" width="8" style="1" customWidth="1"/>
    <col min="19" max="16384" width="11.42578125" style="1"/>
  </cols>
  <sheetData>
    <row r="1" spans="1:19" s="18" customFormat="1" ht="21.75" customHeight="1">
      <c r="F1" s="19"/>
      <c r="G1" s="9"/>
      <c r="M1" s="54"/>
      <c r="Q1" s="242" t="s">
        <v>192</v>
      </c>
    </row>
    <row r="2" spans="1:19" s="18" customFormat="1" ht="15" customHeight="1">
      <c r="F2" s="19"/>
      <c r="G2" s="9"/>
      <c r="M2" s="9"/>
      <c r="Q2" s="242" t="s">
        <v>220</v>
      </c>
    </row>
    <row r="3" spans="1:19" s="18" customFormat="1" ht="20.100000000000001" customHeight="1">
      <c r="C3" s="12" t="str">
        <f>Indice!C4</f>
        <v>Servicios de ajuste e intercambios internacionales</v>
      </c>
      <c r="D3" s="13"/>
    </row>
    <row r="4" spans="1:19"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9" ht="20.25" customHeight="1">
      <c r="C5" s="32" t="s">
        <v>98</v>
      </c>
      <c r="D5" s="119"/>
      <c r="E5" s="119"/>
      <c r="F5" s="119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9" ht="12.75" customHeight="1">
      <c r="C6" s="120"/>
      <c r="D6" s="121" t="s">
        <v>35</v>
      </c>
      <c r="E6" s="121" t="s">
        <v>36</v>
      </c>
      <c r="F6" s="121" t="s">
        <v>37</v>
      </c>
      <c r="G6" s="121" t="s">
        <v>38</v>
      </c>
      <c r="H6" s="121" t="s">
        <v>37</v>
      </c>
      <c r="I6" s="121" t="s">
        <v>39</v>
      </c>
      <c r="J6" s="121" t="s">
        <v>39</v>
      </c>
      <c r="K6" s="121" t="s">
        <v>38</v>
      </c>
      <c r="L6" s="121" t="s">
        <v>40</v>
      </c>
      <c r="M6" s="121" t="s">
        <v>41</v>
      </c>
      <c r="N6" s="121" t="s">
        <v>42</v>
      </c>
      <c r="O6" s="121" t="s">
        <v>43</v>
      </c>
      <c r="P6" s="122"/>
      <c r="Q6" s="44" t="s">
        <v>32</v>
      </c>
    </row>
    <row r="7" spans="1:19" s="104" customFormat="1" ht="11.25" customHeight="1">
      <c r="A7" s="20"/>
      <c r="B7" s="20"/>
      <c r="C7" s="195"/>
      <c r="D7" s="196" t="s">
        <v>14</v>
      </c>
      <c r="E7" s="196" t="s">
        <v>15</v>
      </c>
      <c r="F7" s="196" t="s">
        <v>16</v>
      </c>
      <c r="G7" s="196" t="s">
        <v>17</v>
      </c>
      <c r="H7" s="196" t="s">
        <v>18</v>
      </c>
      <c r="I7" s="196" t="s">
        <v>19</v>
      </c>
      <c r="J7" s="196" t="s">
        <v>20</v>
      </c>
      <c r="K7" s="196" t="s">
        <v>21</v>
      </c>
      <c r="L7" s="196" t="s">
        <v>22</v>
      </c>
      <c r="M7" s="196" t="s">
        <v>23</v>
      </c>
      <c r="N7" s="196" t="s">
        <v>24</v>
      </c>
      <c r="O7" s="196" t="s">
        <v>25</v>
      </c>
      <c r="P7" s="196"/>
      <c r="Q7" s="196">
        <v>2020</v>
      </c>
      <c r="S7" s="1"/>
    </row>
    <row r="8" spans="1:19" s="104" customFormat="1" ht="11.25" customHeight="1">
      <c r="A8" s="20"/>
      <c r="B8" s="20"/>
      <c r="C8" s="197" t="s">
        <v>53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24"/>
      <c r="S8" s="438"/>
    </row>
    <row r="9" spans="1:19" ht="11.25" customHeight="1">
      <c r="A9" s="2"/>
      <c r="B9" s="2"/>
      <c r="C9" s="199" t="s">
        <v>34</v>
      </c>
      <c r="D9" s="198">
        <f>D34+D37</f>
        <v>42.04</v>
      </c>
      <c r="E9" s="198">
        <f>E34+E37</f>
        <v>36.51</v>
      </c>
      <c r="F9" s="198">
        <f t="shared" ref="F9:O9" si="0">F34+F37</f>
        <v>28.27</v>
      </c>
      <c r="G9" s="198">
        <f t="shared" si="0"/>
        <v>17.79</v>
      </c>
      <c r="H9" s="198">
        <f t="shared" si="0"/>
        <v>21.689999999999998</v>
      </c>
      <c r="I9" s="198">
        <f t="shared" si="0"/>
        <v>30.99</v>
      </c>
      <c r="J9" s="198">
        <f t="shared" si="0"/>
        <v>35.190000000000005</v>
      </c>
      <c r="K9" s="198">
        <f t="shared" si="0"/>
        <v>36.74</v>
      </c>
      <c r="L9" s="198">
        <f t="shared" si="0"/>
        <v>42.73</v>
      </c>
      <c r="M9" s="198">
        <f t="shared" si="0"/>
        <v>37.450000000000003</v>
      </c>
      <c r="N9" s="198">
        <f t="shared" si="0"/>
        <v>42.86</v>
      </c>
      <c r="O9" s="198">
        <f t="shared" si="0"/>
        <v>43.5</v>
      </c>
      <c r="P9" s="198"/>
      <c r="Q9" s="198">
        <f>Q34+Q37</f>
        <v>35.18</v>
      </c>
      <c r="R9" s="392">
        <f>Q9/$Q$13</f>
        <v>0.87151072381385664</v>
      </c>
      <c r="S9" s="439">
        <f>ROUND(R9,4)</f>
        <v>0.87150000000000005</v>
      </c>
    </row>
    <row r="10" spans="1:19" ht="11.25" customHeight="1">
      <c r="A10" s="2"/>
      <c r="B10" s="2"/>
      <c r="C10" s="199" t="s">
        <v>67</v>
      </c>
      <c r="D10" s="198">
        <f>SUM(D18:D27)</f>
        <v>1.7799999999999998</v>
      </c>
      <c r="E10" s="198">
        <f t="shared" ref="E10:O10" si="1">SUM(E18:E27)</f>
        <v>1.8800000000000001</v>
      </c>
      <c r="F10" s="198">
        <f t="shared" si="1"/>
        <v>2.5500000000000003</v>
      </c>
      <c r="G10" s="198">
        <f t="shared" si="1"/>
        <v>5.0500000000000007</v>
      </c>
      <c r="H10" s="198">
        <f t="shared" si="1"/>
        <v>3.37</v>
      </c>
      <c r="I10" s="198">
        <f t="shared" si="1"/>
        <v>2.2399999999999998</v>
      </c>
      <c r="J10" s="198">
        <f t="shared" si="1"/>
        <v>1.5799999999999998</v>
      </c>
      <c r="K10" s="198">
        <f t="shared" si="1"/>
        <v>2.1799999999999997</v>
      </c>
      <c r="L10" s="198">
        <f t="shared" si="1"/>
        <v>2.3200000000000003</v>
      </c>
      <c r="M10" s="198">
        <f t="shared" si="1"/>
        <v>2.94</v>
      </c>
      <c r="N10" s="198">
        <f t="shared" si="1"/>
        <v>2.89</v>
      </c>
      <c r="O10" s="198">
        <f t="shared" si="1"/>
        <v>2.6</v>
      </c>
      <c r="P10" s="198"/>
      <c r="Q10" s="198">
        <f>SUM(Q18:Q27)</f>
        <v>2.54</v>
      </c>
      <c r="R10" s="392">
        <f t="shared" ref="R10:R12" si="2">Q10/$Q$13</f>
        <v>6.2923173350972028E-2</v>
      </c>
      <c r="S10" s="435">
        <f t="shared" ref="S10:S12" si="3">ROUND(R10,4)</f>
        <v>6.2899999999999998E-2</v>
      </c>
    </row>
    <row r="11" spans="1:19" ht="11.25" customHeight="1">
      <c r="A11" s="2"/>
      <c r="B11" s="2"/>
      <c r="C11" s="199" t="s">
        <v>68</v>
      </c>
      <c r="D11" s="198">
        <f>D46</f>
        <v>3.11</v>
      </c>
      <c r="E11" s="198">
        <f t="shared" ref="E11:O12" si="4">E46</f>
        <v>2.98</v>
      </c>
      <c r="F11" s="198">
        <f t="shared" si="4"/>
        <v>2.39</v>
      </c>
      <c r="G11" s="198">
        <f t="shared" si="4"/>
        <v>2.42</v>
      </c>
      <c r="H11" s="198">
        <f t="shared" si="4"/>
        <v>2.2400000000000002</v>
      </c>
      <c r="I11" s="198">
        <f t="shared" si="4"/>
        <v>2.76</v>
      </c>
      <c r="J11" s="198">
        <f t="shared" si="4"/>
        <v>3.22</v>
      </c>
      <c r="K11" s="198">
        <f t="shared" si="4"/>
        <v>2.12</v>
      </c>
      <c r="L11" s="198">
        <f t="shared" si="4"/>
        <v>2.35</v>
      </c>
      <c r="M11" s="198">
        <f t="shared" si="4"/>
        <v>2.2599999999999998</v>
      </c>
      <c r="N11" s="198">
        <f t="shared" si="4"/>
        <v>2.4300000000000002</v>
      </c>
      <c r="O11" s="198">
        <f t="shared" si="4"/>
        <v>3.1</v>
      </c>
      <c r="P11" s="198"/>
      <c r="Q11" s="198">
        <f>Q46</f>
        <v>2.63</v>
      </c>
      <c r="R11" s="392">
        <f t="shared" si="2"/>
        <v>6.5152734611439528E-2</v>
      </c>
      <c r="S11" s="435">
        <f t="shared" si="3"/>
        <v>6.5199999999999994E-2</v>
      </c>
    </row>
    <row r="12" spans="1:19" ht="11.25" customHeight="1">
      <c r="A12" s="2"/>
      <c r="B12" s="2"/>
      <c r="C12" s="199" t="s">
        <v>102</v>
      </c>
      <c r="D12" s="198">
        <f>D47</f>
        <v>0.03</v>
      </c>
      <c r="E12" s="198">
        <f t="shared" si="4"/>
        <v>0.03</v>
      </c>
      <c r="F12" s="198">
        <f t="shared" si="4"/>
        <v>0.03</v>
      </c>
      <c r="G12" s="198">
        <f t="shared" si="4"/>
        <v>0.04</v>
      </c>
      <c r="H12" s="198">
        <f t="shared" si="4"/>
        <v>0.04</v>
      </c>
      <c r="I12" s="198">
        <f t="shared" si="4"/>
        <v>0.04</v>
      </c>
      <c r="J12" s="198">
        <f t="shared" si="4"/>
        <v>0</v>
      </c>
      <c r="K12" s="198">
        <f t="shared" si="4"/>
        <v>0</v>
      </c>
      <c r="L12" s="198">
        <f t="shared" si="4"/>
        <v>0</v>
      </c>
      <c r="M12" s="198">
        <f t="shared" si="4"/>
        <v>0</v>
      </c>
      <c r="N12" s="198">
        <f t="shared" si="4"/>
        <v>0</v>
      </c>
      <c r="O12" s="198">
        <f t="shared" si="4"/>
        <v>0</v>
      </c>
      <c r="P12" s="198"/>
      <c r="Q12" s="198">
        <f>R47</f>
        <v>1.6686305416008445E-2</v>
      </c>
      <c r="R12" s="392">
        <f t="shared" si="2"/>
        <v>4.1336822373179633E-4</v>
      </c>
      <c r="S12" s="435">
        <f t="shared" si="3"/>
        <v>4.0000000000000002E-4</v>
      </c>
    </row>
    <row r="13" spans="1:19" ht="15" customHeight="1">
      <c r="A13" s="2"/>
      <c r="B13" s="2"/>
      <c r="C13" s="200" t="s">
        <v>223</v>
      </c>
      <c r="D13" s="201">
        <f>+$Q9+$Q10+$Q11+$Q12</f>
        <v>40.36668630541601</v>
      </c>
      <c r="E13" s="201">
        <f t="shared" ref="E13:O13" si="5">+$Q9+$Q10+$Q11+$Q12</f>
        <v>40.36668630541601</v>
      </c>
      <c r="F13" s="201">
        <f t="shared" si="5"/>
        <v>40.36668630541601</v>
      </c>
      <c r="G13" s="201">
        <f t="shared" si="5"/>
        <v>40.36668630541601</v>
      </c>
      <c r="H13" s="201">
        <f t="shared" si="5"/>
        <v>40.36668630541601</v>
      </c>
      <c r="I13" s="201">
        <f t="shared" si="5"/>
        <v>40.36668630541601</v>
      </c>
      <c r="J13" s="201">
        <f t="shared" si="5"/>
        <v>40.36668630541601</v>
      </c>
      <c r="K13" s="201">
        <f t="shared" si="5"/>
        <v>40.36668630541601</v>
      </c>
      <c r="L13" s="201">
        <f t="shared" si="5"/>
        <v>40.36668630541601</v>
      </c>
      <c r="M13" s="201">
        <f t="shared" si="5"/>
        <v>40.36668630541601</v>
      </c>
      <c r="N13" s="201">
        <f t="shared" si="5"/>
        <v>40.36668630541601</v>
      </c>
      <c r="O13" s="201">
        <f t="shared" si="5"/>
        <v>40.36668630541601</v>
      </c>
      <c r="P13" s="201"/>
      <c r="Q13" s="201">
        <f>Q9+Q10+Q11+Q12</f>
        <v>40.36668630541601</v>
      </c>
      <c r="R13" s="393"/>
      <c r="S13" s="435">
        <f>SUM(S9:S12)</f>
        <v>1</v>
      </c>
    </row>
    <row r="14" spans="1:19" ht="11.25" customHeight="1">
      <c r="A14" s="2"/>
      <c r="B14" s="2"/>
      <c r="C14" s="202" t="s">
        <v>103</v>
      </c>
      <c r="D14" s="203">
        <f>D49/1000</f>
        <v>22600.097040000001</v>
      </c>
      <c r="E14" s="203">
        <f t="shared" ref="E14:O14" si="6">E49/1000</f>
        <v>19843.256881000001</v>
      </c>
      <c r="F14" s="203">
        <f t="shared" si="6"/>
        <v>19783.024109000002</v>
      </c>
      <c r="G14" s="203">
        <f t="shared" si="6"/>
        <v>16145.275038</v>
      </c>
      <c r="H14" s="203">
        <f t="shared" si="6"/>
        <v>17306.409142</v>
      </c>
      <c r="I14" s="203">
        <f t="shared" si="6"/>
        <v>18258.792905999999</v>
      </c>
      <c r="J14" s="203">
        <f t="shared" si="6"/>
        <v>21866.176953000002</v>
      </c>
      <c r="K14" s="203">
        <f t="shared" si="6"/>
        <v>20673.256239999999</v>
      </c>
      <c r="L14" s="203">
        <f t="shared" si="6"/>
        <v>19311.275227999999</v>
      </c>
      <c r="M14" s="203">
        <f t="shared" si="6"/>
        <v>19524.205278999998</v>
      </c>
      <c r="N14" s="203">
        <f t="shared" si="6"/>
        <v>19546.735938999998</v>
      </c>
      <c r="O14" s="203">
        <f t="shared" si="6"/>
        <v>20976.230749999999</v>
      </c>
      <c r="P14" s="203"/>
      <c r="Q14" s="203">
        <f>Q49/1000</f>
        <v>235834.73550499999</v>
      </c>
      <c r="R14" s="391"/>
      <c r="S14" s="310"/>
    </row>
    <row r="15" spans="1:19" ht="11.25" customHeight="1"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S15" s="310"/>
    </row>
    <row r="16" spans="1:19" ht="20.25" customHeight="1">
      <c r="C16" s="32" t="s">
        <v>76</v>
      </c>
      <c r="D16" s="119"/>
      <c r="E16" s="119"/>
      <c r="F16" s="119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106"/>
      <c r="R16" s="90"/>
      <c r="S16" s="310"/>
    </row>
    <row r="17" spans="1:21" ht="11.25" customHeight="1">
      <c r="A17" s="2"/>
      <c r="B17" s="2"/>
      <c r="C17" s="192"/>
      <c r="D17" s="204" t="s">
        <v>14</v>
      </c>
      <c r="E17" s="204" t="s">
        <v>15</v>
      </c>
      <c r="F17" s="204" t="s">
        <v>16</v>
      </c>
      <c r="G17" s="204" t="s">
        <v>17</v>
      </c>
      <c r="H17" s="204" t="s">
        <v>18</v>
      </c>
      <c r="I17" s="204" t="s">
        <v>19</v>
      </c>
      <c r="J17" s="204" t="s">
        <v>20</v>
      </c>
      <c r="K17" s="204" t="s">
        <v>21</v>
      </c>
      <c r="L17" s="204" t="s">
        <v>22</v>
      </c>
      <c r="M17" s="204" t="s">
        <v>23</v>
      </c>
      <c r="N17" s="204" t="s">
        <v>24</v>
      </c>
      <c r="O17" s="204" t="s">
        <v>25</v>
      </c>
      <c r="P17" s="204"/>
      <c r="Q17" s="193">
        <v>2020</v>
      </c>
      <c r="R17" s="193">
        <v>2019</v>
      </c>
      <c r="S17" s="374" t="s">
        <v>229</v>
      </c>
      <c r="T17" s="366"/>
      <c r="U17" s="366"/>
    </row>
    <row r="18" spans="1:21" ht="11.25" customHeight="1">
      <c r="A18" s="2"/>
      <c r="B18" s="2"/>
      <c r="C18" s="199" t="s">
        <v>85</v>
      </c>
      <c r="D18" s="205">
        <f>D35</f>
        <v>1.32</v>
      </c>
      <c r="E18" s="205">
        <f t="shared" ref="E18:O18" si="7">E35</f>
        <v>1.44</v>
      </c>
      <c r="F18" s="205">
        <f t="shared" si="7"/>
        <v>2.0299999999999998</v>
      </c>
      <c r="G18" s="205">
        <f t="shared" si="7"/>
        <v>4.54</v>
      </c>
      <c r="H18" s="205">
        <f t="shared" si="7"/>
        <v>2.96</v>
      </c>
      <c r="I18" s="205">
        <f t="shared" si="7"/>
        <v>1.68</v>
      </c>
      <c r="J18" s="205">
        <f t="shared" si="7"/>
        <v>1.07</v>
      </c>
      <c r="K18" s="205">
        <f t="shared" si="7"/>
        <v>1.29</v>
      </c>
      <c r="L18" s="205">
        <f t="shared" si="7"/>
        <v>1.05</v>
      </c>
      <c r="M18" s="205">
        <f t="shared" si="7"/>
        <v>1.76</v>
      </c>
      <c r="N18" s="205">
        <f t="shared" si="7"/>
        <v>1.71</v>
      </c>
      <c r="O18" s="205">
        <f t="shared" si="7"/>
        <v>1.52</v>
      </c>
      <c r="P18" s="205"/>
      <c r="Q18" s="207">
        <f>Q35</f>
        <v>1.8</v>
      </c>
      <c r="R18" s="207">
        <f>Q55</f>
        <v>0.96</v>
      </c>
      <c r="S18" s="375">
        <f>(Q18-R18)*100/R18</f>
        <v>87.500000000000014</v>
      </c>
      <c r="T18" s="366"/>
      <c r="U18" s="366"/>
    </row>
    <row r="19" spans="1:21" ht="11.25" customHeight="1">
      <c r="A19" s="2"/>
      <c r="B19" s="2"/>
      <c r="C19" s="199" t="s">
        <v>101</v>
      </c>
      <c r="D19" s="206">
        <f>D36</f>
        <v>0.18</v>
      </c>
      <c r="E19" s="206">
        <f t="shared" ref="E19:O19" si="8">E36</f>
        <v>7.0000000000000007E-2</v>
      </c>
      <c r="F19" s="206">
        <f t="shared" si="8"/>
        <v>0.12</v>
      </c>
      <c r="G19" s="206">
        <f t="shared" si="8"/>
        <v>7.0000000000000007E-2</v>
      </c>
      <c r="H19" s="206">
        <f t="shared" si="8"/>
        <v>0.08</v>
      </c>
      <c r="I19" s="206">
        <f t="shared" si="8"/>
        <v>0.15</v>
      </c>
      <c r="J19" s="206">
        <f t="shared" si="8"/>
        <v>0.15</v>
      </c>
      <c r="K19" s="206">
        <f t="shared" si="8"/>
        <v>0.48</v>
      </c>
      <c r="L19" s="206">
        <f t="shared" si="8"/>
        <v>0.84</v>
      </c>
      <c r="M19" s="206">
        <f t="shared" si="8"/>
        <v>0.62</v>
      </c>
      <c r="N19" s="206">
        <f t="shared" si="8"/>
        <v>0.61</v>
      </c>
      <c r="O19" s="206">
        <f t="shared" si="8"/>
        <v>0.53</v>
      </c>
      <c r="P19" s="206"/>
      <c r="Q19" s="207">
        <f>Q36</f>
        <v>0.33</v>
      </c>
      <c r="R19" s="207">
        <f>Q56</f>
        <v>0.04</v>
      </c>
      <c r="S19" s="375">
        <f t="shared" ref="S19:S28" si="9">(Q19-R19)*100/R19</f>
        <v>725.00000000000011</v>
      </c>
      <c r="T19" s="366"/>
      <c r="U19" s="366"/>
    </row>
    <row r="20" spans="1:21" ht="11.25" hidden="1" customHeight="1">
      <c r="A20" s="2"/>
      <c r="B20" s="2"/>
      <c r="C20" s="199" t="s">
        <v>100</v>
      </c>
      <c r="D20" s="206">
        <f t="shared" ref="D20:D25" si="10">D38</f>
        <v>0</v>
      </c>
      <c r="E20" s="206">
        <f t="shared" ref="E20:O20" si="11">E38</f>
        <v>0</v>
      </c>
      <c r="F20" s="206">
        <f t="shared" si="11"/>
        <v>0</v>
      </c>
      <c r="G20" s="206">
        <f t="shared" si="11"/>
        <v>0</v>
      </c>
      <c r="H20" s="206">
        <f t="shared" si="11"/>
        <v>0</v>
      </c>
      <c r="I20" s="206">
        <f t="shared" si="11"/>
        <v>0</v>
      </c>
      <c r="J20" s="206">
        <f t="shared" si="11"/>
        <v>0</v>
      </c>
      <c r="K20" s="206">
        <f t="shared" si="11"/>
        <v>0</v>
      </c>
      <c r="L20" s="206">
        <f t="shared" si="11"/>
        <v>0</v>
      </c>
      <c r="M20" s="206">
        <f t="shared" si="11"/>
        <v>0</v>
      </c>
      <c r="N20" s="206">
        <f t="shared" si="11"/>
        <v>0</v>
      </c>
      <c r="O20" s="206">
        <f t="shared" si="11"/>
        <v>0</v>
      </c>
      <c r="P20" s="206"/>
      <c r="Q20" s="207">
        <f t="shared" ref="Q20:Q25" si="12">Q38</f>
        <v>0</v>
      </c>
      <c r="R20" s="207">
        <f t="shared" ref="R20:R25" si="13">Q58</f>
        <v>0.06</v>
      </c>
      <c r="S20" s="375">
        <f t="shared" si="9"/>
        <v>-100</v>
      </c>
      <c r="T20" s="366"/>
      <c r="U20" s="366"/>
    </row>
    <row r="21" spans="1:21" ht="11.25" customHeight="1">
      <c r="A21" s="2"/>
      <c r="B21" s="2"/>
      <c r="C21" s="199" t="s">
        <v>47</v>
      </c>
      <c r="D21" s="206">
        <f t="shared" si="10"/>
        <v>0.3</v>
      </c>
      <c r="E21" s="206">
        <f t="shared" ref="E21:O21" si="14">E39</f>
        <v>0.33</v>
      </c>
      <c r="F21" s="206">
        <f t="shared" si="14"/>
        <v>0.35</v>
      </c>
      <c r="G21" s="206">
        <f t="shared" si="14"/>
        <v>0.45</v>
      </c>
      <c r="H21" s="206">
        <f t="shared" si="14"/>
        <v>0.38</v>
      </c>
      <c r="I21" s="206">
        <f t="shared" si="14"/>
        <v>0.39</v>
      </c>
      <c r="J21" s="206">
        <f t="shared" si="14"/>
        <v>0.33</v>
      </c>
      <c r="K21" s="206">
        <f t="shared" si="14"/>
        <v>0.35</v>
      </c>
      <c r="L21" s="206">
        <f t="shared" si="14"/>
        <v>0.41</v>
      </c>
      <c r="M21" s="206">
        <f t="shared" si="14"/>
        <v>0.53</v>
      </c>
      <c r="N21" s="206">
        <f t="shared" si="14"/>
        <v>0.49</v>
      </c>
      <c r="O21" s="206">
        <f t="shared" si="14"/>
        <v>0.54</v>
      </c>
      <c r="P21" s="206"/>
      <c r="Q21" s="207">
        <f t="shared" si="12"/>
        <v>0.4</v>
      </c>
      <c r="R21" s="207">
        <f t="shared" si="13"/>
        <v>0.37</v>
      </c>
      <c r="S21" s="375">
        <f t="shared" si="9"/>
        <v>8.1081081081081159</v>
      </c>
      <c r="T21" s="366"/>
      <c r="U21" s="366"/>
    </row>
    <row r="22" spans="1:21" ht="11.25" customHeight="1">
      <c r="A22" s="2"/>
      <c r="B22" s="2"/>
      <c r="C22" s="199" t="s">
        <v>160</v>
      </c>
      <c r="D22" s="206">
        <f t="shared" si="10"/>
        <v>-0.02</v>
      </c>
      <c r="E22" s="206">
        <f t="shared" ref="E22:O22" si="15">E40</f>
        <v>-0.01</v>
      </c>
      <c r="F22" s="206">
        <f t="shared" si="15"/>
        <v>-0.01</v>
      </c>
      <c r="G22" s="206">
        <f t="shared" si="15"/>
        <v>-0.01</v>
      </c>
      <c r="H22" s="206">
        <f t="shared" si="15"/>
        <v>-0.01</v>
      </c>
      <c r="I22" s="206">
        <f t="shared" si="15"/>
        <v>-0.02</v>
      </c>
      <c r="J22" s="206">
        <f t="shared" si="15"/>
        <v>-0.02</v>
      </c>
      <c r="K22" s="206">
        <f t="shared" si="15"/>
        <v>-0.02</v>
      </c>
      <c r="L22" s="206">
        <f t="shared" si="15"/>
        <v>-0.02</v>
      </c>
      <c r="M22" s="206">
        <f t="shared" si="15"/>
        <v>-0.02</v>
      </c>
      <c r="N22" s="206">
        <f t="shared" si="15"/>
        <v>-0.03</v>
      </c>
      <c r="O22" s="206">
        <f t="shared" si="15"/>
        <v>-0.03</v>
      </c>
      <c r="P22" s="206"/>
      <c r="Q22" s="207">
        <f t="shared" si="12"/>
        <v>-0.02</v>
      </c>
      <c r="R22" s="207">
        <f t="shared" si="13"/>
        <v>-0.02</v>
      </c>
      <c r="S22" s="375">
        <f>(Q22-R22)*100/R22</f>
        <v>0</v>
      </c>
      <c r="T22" s="366"/>
      <c r="U22" s="366"/>
    </row>
    <row r="23" spans="1:21" ht="11.25" customHeight="1">
      <c r="A23" s="2"/>
      <c r="B23" s="2"/>
      <c r="C23" s="199" t="s">
        <v>166</v>
      </c>
      <c r="D23" s="206">
        <f t="shared" si="10"/>
        <v>0.16</v>
      </c>
      <c r="E23" s="206">
        <f t="shared" ref="E23:O23" si="16">E41</f>
        <v>0.14000000000000001</v>
      </c>
      <c r="F23" s="206">
        <f t="shared" si="16"/>
        <v>0.23</v>
      </c>
      <c r="G23" s="206">
        <f t="shared" si="16"/>
        <v>0.21</v>
      </c>
      <c r="H23" s="206">
        <f t="shared" si="16"/>
        <v>0.1</v>
      </c>
      <c r="I23" s="206">
        <f t="shared" si="16"/>
        <v>0.15</v>
      </c>
      <c r="J23" s="206">
        <f t="shared" si="16"/>
        <v>0.16</v>
      </c>
      <c r="K23" s="206">
        <f t="shared" si="16"/>
        <v>0.19</v>
      </c>
      <c r="L23" s="206">
        <f t="shared" si="16"/>
        <v>0.1</v>
      </c>
      <c r="M23" s="206">
        <f t="shared" si="16"/>
        <v>0.09</v>
      </c>
      <c r="N23" s="206">
        <f t="shared" si="16"/>
        <v>0.08</v>
      </c>
      <c r="O23" s="206">
        <f t="shared" si="16"/>
        <v>0.13</v>
      </c>
      <c r="P23" s="206"/>
      <c r="Q23" s="207">
        <f t="shared" si="12"/>
        <v>0.14000000000000001</v>
      </c>
      <c r="R23" s="207">
        <f t="shared" si="13"/>
        <v>0.18</v>
      </c>
      <c r="S23" s="375">
        <f t="shared" si="9"/>
        <v>-22.222222222222214</v>
      </c>
      <c r="T23" s="366"/>
      <c r="U23" s="366"/>
    </row>
    <row r="24" spans="1:21" ht="11.25" customHeight="1">
      <c r="A24" s="2"/>
      <c r="B24" s="2"/>
      <c r="C24" s="199" t="s">
        <v>96</v>
      </c>
      <c r="D24" s="206">
        <f t="shared" si="10"/>
        <v>-0.09</v>
      </c>
      <c r="E24" s="206">
        <f t="shared" ref="E24:O24" si="17">E42</f>
        <v>-0.06</v>
      </c>
      <c r="F24" s="206">
        <f t="shared" si="17"/>
        <v>-0.11</v>
      </c>
      <c r="G24" s="206">
        <f t="shared" si="17"/>
        <v>-0.12</v>
      </c>
      <c r="H24" s="206">
        <f t="shared" si="17"/>
        <v>-0.06</v>
      </c>
      <c r="I24" s="206">
        <f t="shared" si="17"/>
        <v>-0.05</v>
      </c>
      <c r="J24" s="206">
        <f t="shared" si="17"/>
        <v>-0.05</v>
      </c>
      <c r="K24" s="206">
        <f t="shared" si="17"/>
        <v>-0.06</v>
      </c>
      <c r="L24" s="206">
        <f t="shared" si="17"/>
        <v>0.01</v>
      </c>
      <c r="M24" s="206">
        <f t="shared" si="17"/>
        <v>0.02</v>
      </c>
      <c r="N24" s="206">
        <f t="shared" si="17"/>
        <v>0.02</v>
      </c>
      <c r="O24" s="206">
        <f t="shared" si="17"/>
        <v>-0.04</v>
      </c>
      <c r="P24" s="206"/>
      <c r="Q24" s="207">
        <f t="shared" si="12"/>
        <v>-0.05</v>
      </c>
      <c r="R24" s="207">
        <f t="shared" si="13"/>
        <v>-7.0000000000000007E-2</v>
      </c>
      <c r="S24" s="375">
        <f t="shared" si="9"/>
        <v>-28.571428571428577</v>
      </c>
      <c r="T24" s="366"/>
      <c r="U24" s="366"/>
    </row>
    <row r="25" spans="1:21" ht="11.25" customHeight="1">
      <c r="A25" s="2"/>
      <c r="B25" s="2"/>
      <c r="C25" s="199" t="s">
        <v>97</v>
      </c>
      <c r="D25" s="206">
        <f t="shared" si="10"/>
        <v>-0.06</v>
      </c>
      <c r="E25" s="206">
        <f t="shared" ref="E25:O25" si="18">E43</f>
        <v>-0.06</v>
      </c>
      <c r="F25" s="206">
        <f t="shared" si="18"/>
        <v>-7.0000000000000007E-2</v>
      </c>
      <c r="G25" s="206">
        <f t="shared" si="18"/>
        <v>-0.1</v>
      </c>
      <c r="H25" s="206">
        <f t="shared" si="18"/>
        <v>-0.09</v>
      </c>
      <c r="I25" s="206">
        <f t="shared" si="18"/>
        <v>-7.0000000000000007E-2</v>
      </c>
      <c r="J25" s="206">
        <f t="shared" si="18"/>
        <v>-0.06</v>
      </c>
      <c r="K25" s="206">
        <f t="shared" si="18"/>
        <v>-0.06</v>
      </c>
      <c r="L25" s="206">
        <f t="shared" si="18"/>
        <v>-0.06</v>
      </c>
      <c r="M25" s="206">
        <f t="shared" si="18"/>
        <v>-7.0000000000000007E-2</v>
      </c>
      <c r="N25" s="206">
        <f t="shared" si="18"/>
        <v>-0.05</v>
      </c>
      <c r="O25" s="206">
        <f t="shared" si="18"/>
        <v>-7.0000000000000007E-2</v>
      </c>
      <c r="P25" s="206"/>
      <c r="Q25" s="207">
        <f t="shared" si="12"/>
        <v>-7.0000000000000007E-2</v>
      </c>
      <c r="R25" s="207">
        <f t="shared" si="13"/>
        <v>-0.06</v>
      </c>
      <c r="S25" s="375">
        <f t="shared" si="9"/>
        <v>16.666666666666682</v>
      </c>
      <c r="T25" s="366"/>
      <c r="U25" s="366"/>
    </row>
    <row r="26" spans="1:21" ht="11.25" customHeight="1">
      <c r="A26" s="2"/>
      <c r="B26" s="2"/>
      <c r="C26" s="199" t="s">
        <v>69</v>
      </c>
      <c r="D26" s="206">
        <f>D45</f>
        <v>-0.01</v>
      </c>
      <c r="E26" s="206">
        <f t="shared" ref="E26:O26" si="19">E45</f>
        <v>0.03</v>
      </c>
      <c r="F26" s="206">
        <f t="shared" si="19"/>
        <v>0.01</v>
      </c>
      <c r="G26" s="206">
        <f t="shared" si="19"/>
        <v>0.01</v>
      </c>
      <c r="H26" s="206">
        <f t="shared" si="19"/>
        <v>0.01</v>
      </c>
      <c r="I26" s="206">
        <f t="shared" si="19"/>
        <v>0.01</v>
      </c>
      <c r="J26" s="206">
        <f t="shared" si="19"/>
        <v>0</v>
      </c>
      <c r="K26" s="206">
        <f t="shared" si="19"/>
        <v>0.01</v>
      </c>
      <c r="L26" s="206">
        <f t="shared" si="19"/>
        <v>-0.01</v>
      </c>
      <c r="M26" s="206">
        <f t="shared" si="19"/>
        <v>0.01</v>
      </c>
      <c r="N26" s="206">
        <f t="shared" si="19"/>
        <v>0.06</v>
      </c>
      <c r="O26" s="206">
        <f t="shared" si="19"/>
        <v>0.02</v>
      </c>
      <c r="P26" s="206"/>
      <c r="Q26" s="207">
        <f>Q45</f>
        <v>0.01</v>
      </c>
      <c r="R26" s="207">
        <f>Q65</f>
        <v>0.01</v>
      </c>
      <c r="S26" s="375">
        <f t="shared" si="9"/>
        <v>0</v>
      </c>
      <c r="T26" s="366"/>
      <c r="U26" s="366"/>
    </row>
    <row r="27" spans="1:21" ht="11.25" customHeight="1">
      <c r="A27" s="2"/>
      <c r="B27" s="2"/>
      <c r="C27" s="208" t="s">
        <v>167</v>
      </c>
      <c r="D27" s="209">
        <f>D44</f>
        <v>0</v>
      </c>
      <c r="E27" s="209">
        <f t="shared" ref="E27:O27" si="20">E44</f>
        <v>0</v>
      </c>
      <c r="F27" s="209">
        <f t="shared" si="20"/>
        <v>0</v>
      </c>
      <c r="G27" s="209">
        <f t="shared" si="20"/>
        <v>0</v>
      </c>
      <c r="H27" s="209">
        <f t="shared" si="20"/>
        <v>0</v>
      </c>
      <c r="I27" s="209">
        <f t="shared" si="20"/>
        <v>0</v>
      </c>
      <c r="J27" s="209">
        <f t="shared" si="20"/>
        <v>0</v>
      </c>
      <c r="K27" s="209">
        <f t="shared" si="20"/>
        <v>0</v>
      </c>
      <c r="L27" s="209">
        <f t="shared" si="20"/>
        <v>0</v>
      </c>
      <c r="M27" s="209">
        <f t="shared" si="20"/>
        <v>0</v>
      </c>
      <c r="N27" s="209">
        <f t="shared" si="20"/>
        <v>0</v>
      </c>
      <c r="O27" s="209">
        <f t="shared" si="20"/>
        <v>0</v>
      </c>
      <c r="P27" s="209"/>
      <c r="Q27" s="210">
        <f>Q44</f>
        <v>0</v>
      </c>
      <c r="R27" s="210">
        <f>Q64</f>
        <v>0</v>
      </c>
      <c r="S27" s="376">
        <v>0</v>
      </c>
      <c r="T27" s="366"/>
      <c r="U27" s="366"/>
    </row>
    <row r="28" spans="1:21">
      <c r="A28" s="2"/>
      <c r="B28" s="2"/>
      <c r="C28" s="211" t="s">
        <v>201</v>
      </c>
      <c r="D28" s="212">
        <f>SUM($Q$18:$Q$27)</f>
        <v>2.54</v>
      </c>
      <c r="E28" s="212">
        <f t="shared" ref="E28:P28" si="21">SUM($Q$18:$Q$27)</f>
        <v>2.54</v>
      </c>
      <c r="F28" s="212">
        <f t="shared" si="21"/>
        <v>2.54</v>
      </c>
      <c r="G28" s="212">
        <f t="shared" si="21"/>
        <v>2.54</v>
      </c>
      <c r="H28" s="212">
        <f t="shared" si="21"/>
        <v>2.54</v>
      </c>
      <c r="I28" s="212">
        <f t="shared" si="21"/>
        <v>2.54</v>
      </c>
      <c r="J28" s="212">
        <f t="shared" si="21"/>
        <v>2.54</v>
      </c>
      <c r="K28" s="212">
        <f t="shared" si="21"/>
        <v>2.54</v>
      </c>
      <c r="L28" s="212">
        <f t="shared" si="21"/>
        <v>2.54</v>
      </c>
      <c r="M28" s="212">
        <f t="shared" si="21"/>
        <v>2.54</v>
      </c>
      <c r="N28" s="212">
        <f t="shared" si="21"/>
        <v>2.54</v>
      </c>
      <c r="O28" s="212">
        <f t="shared" si="21"/>
        <v>2.54</v>
      </c>
      <c r="P28" s="212">
        <f t="shared" si="21"/>
        <v>2.54</v>
      </c>
      <c r="Q28" s="212">
        <f>SUM(Q18:Q27)</f>
        <v>2.54</v>
      </c>
      <c r="R28" s="212">
        <f>SUM(R18:R27)</f>
        <v>1.47</v>
      </c>
      <c r="S28" s="375">
        <f t="shared" si="9"/>
        <v>72.789115646258509</v>
      </c>
      <c r="T28" s="366"/>
      <c r="U28" s="366"/>
    </row>
    <row r="29" spans="1:21" ht="11.25" customHeight="1"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310"/>
    </row>
    <row r="30" spans="1:21"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S30" s="310"/>
    </row>
    <row r="31" spans="1:21"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S31" s="310"/>
    </row>
    <row r="32" spans="1:21" ht="20.25" customHeight="1">
      <c r="C32" s="32" t="s">
        <v>107</v>
      </c>
      <c r="D32" s="119"/>
      <c r="E32" s="119"/>
      <c r="F32" s="119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311" t="s">
        <v>170</v>
      </c>
      <c r="R32" s="90"/>
      <c r="S32" s="310"/>
    </row>
    <row r="33" spans="1:20">
      <c r="A33" s="2"/>
      <c r="B33" s="2"/>
      <c r="C33" s="213" t="s">
        <v>224</v>
      </c>
      <c r="D33" s="214" t="s">
        <v>14</v>
      </c>
      <c r="E33" s="214" t="s">
        <v>15</v>
      </c>
      <c r="F33" s="214" t="s">
        <v>16</v>
      </c>
      <c r="G33" s="214" t="s">
        <v>17</v>
      </c>
      <c r="H33" s="214" t="s">
        <v>18</v>
      </c>
      <c r="I33" s="214" t="s">
        <v>19</v>
      </c>
      <c r="J33" s="214" t="s">
        <v>20</v>
      </c>
      <c r="K33" s="214" t="s">
        <v>21</v>
      </c>
      <c r="L33" s="214" t="s">
        <v>22</v>
      </c>
      <c r="M33" s="214" t="s">
        <v>23</v>
      </c>
      <c r="N33" s="214" t="s">
        <v>24</v>
      </c>
      <c r="O33" s="214" t="s">
        <v>25</v>
      </c>
      <c r="P33" s="204"/>
      <c r="Q33" s="214">
        <v>2020</v>
      </c>
      <c r="R33" s="311" t="s">
        <v>169</v>
      </c>
      <c r="S33" s="374" t="s">
        <v>229</v>
      </c>
      <c r="T33" s="366"/>
    </row>
    <row r="34" spans="1:20">
      <c r="A34" s="2"/>
      <c r="B34" s="2"/>
      <c r="C34" s="199" t="s">
        <v>26</v>
      </c>
      <c r="D34" s="198">
        <v>42.06</v>
      </c>
      <c r="E34" s="198">
        <v>36.54</v>
      </c>
      <c r="F34" s="198">
        <v>28.28</v>
      </c>
      <c r="G34" s="198">
        <v>17.809999999999999</v>
      </c>
      <c r="H34" s="198">
        <v>21.7</v>
      </c>
      <c r="I34" s="198">
        <v>31</v>
      </c>
      <c r="J34" s="198">
        <v>35.200000000000003</v>
      </c>
      <c r="K34" s="198">
        <v>36.75</v>
      </c>
      <c r="L34" s="198">
        <v>42.75</v>
      </c>
      <c r="M34" s="198">
        <v>37.49</v>
      </c>
      <c r="N34" s="198">
        <v>42.89</v>
      </c>
      <c r="O34" s="198">
        <v>43.52</v>
      </c>
      <c r="P34" s="198">
        <v>0</v>
      </c>
      <c r="Q34" s="201">
        <v>35.200000000000003</v>
      </c>
      <c r="R34" s="377">
        <f>SUMPRODUCT(D34:O34,$D$49:$O$49)/SUM($D$49:$O$49)</f>
        <v>35.204363483558332</v>
      </c>
      <c r="S34" s="378">
        <f>(Q34-Q54)*100/Q54</f>
        <v>-27.542198435570185</v>
      </c>
      <c r="T34" s="366"/>
    </row>
    <row r="35" spans="1:20">
      <c r="A35" s="2"/>
      <c r="B35" s="2"/>
      <c r="C35" s="199" t="s">
        <v>85</v>
      </c>
      <c r="D35" s="198">
        <v>1.32</v>
      </c>
      <c r="E35" s="198">
        <v>1.44</v>
      </c>
      <c r="F35" s="198">
        <v>2.0299999999999998</v>
      </c>
      <c r="G35" s="198">
        <v>4.54</v>
      </c>
      <c r="H35" s="198">
        <v>2.96</v>
      </c>
      <c r="I35" s="198">
        <v>1.68</v>
      </c>
      <c r="J35" s="198">
        <v>1.07</v>
      </c>
      <c r="K35" s="198">
        <v>1.29</v>
      </c>
      <c r="L35" s="198">
        <v>1.05</v>
      </c>
      <c r="M35" s="198">
        <v>1.76</v>
      </c>
      <c r="N35" s="198">
        <v>1.71</v>
      </c>
      <c r="O35" s="198">
        <v>1.52</v>
      </c>
      <c r="P35" s="198">
        <v>0</v>
      </c>
      <c r="Q35" s="201">
        <v>1.8</v>
      </c>
      <c r="R35" s="377">
        <f t="shared" ref="R35:R48" si="22">SUMPRODUCT(D35:O35,$D$49:$O$49)/SUM($D$49:$O$49)</f>
        <v>1.7969396544390099</v>
      </c>
      <c r="S35" s="378">
        <f t="shared" ref="S35:S48" si="23">(Q35-Q55)*100/Q55</f>
        <v>87.500000000000014</v>
      </c>
      <c r="T35" s="366"/>
    </row>
    <row r="36" spans="1:20">
      <c r="A36" s="2"/>
      <c r="B36" s="2"/>
      <c r="C36" s="199" t="s">
        <v>104</v>
      </c>
      <c r="D36" s="198">
        <v>0.18</v>
      </c>
      <c r="E36" s="198">
        <v>7.0000000000000007E-2</v>
      </c>
      <c r="F36" s="198">
        <v>0.12</v>
      </c>
      <c r="G36" s="198">
        <v>7.0000000000000007E-2</v>
      </c>
      <c r="H36" s="198">
        <v>0.08</v>
      </c>
      <c r="I36" s="198">
        <v>0.15</v>
      </c>
      <c r="J36" s="198">
        <v>0.15</v>
      </c>
      <c r="K36" s="198">
        <v>0.48</v>
      </c>
      <c r="L36" s="198">
        <v>0.84</v>
      </c>
      <c r="M36" s="198">
        <v>0.62</v>
      </c>
      <c r="N36" s="198">
        <v>0.61</v>
      </c>
      <c r="O36" s="198">
        <v>0.53</v>
      </c>
      <c r="P36" s="198">
        <v>0</v>
      </c>
      <c r="Q36" s="201">
        <v>0.33</v>
      </c>
      <c r="R36" s="377">
        <f t="shared" si="22"/>
        <v>0.32927714536421038</v>
      </c>
      <c r="S36" s="378">
        <f t="shared" si="23"/>
        <v>725.00000000000011</v>
      </c>
      <c r="T36" s="366"/>
    </row>
    <row r="37" spans="1:20">
      <c r="A37" s="2"/>
      <c r="B37" s="2"/>
      <c r="C37" s="199" t="s">
        <v>27</v>
      </c>
      <c r="D37" s="198">
        <v>-0.02</v>
      </c>
      <c r="E37" s="198">
        <v>-0.03</v>
      </c>
      <c r="F37" s="198">
        <v>-0.01</v>
      </c>
      <c r="G37" s="198">
        <v>-0.02</v>
      </c>
      <c r="H37" s="198">
        <v>-0.01</v>
      </c>
      <c r="I37" s="198">
        <v>-0.01</v>
      </c>
      <c r="J37" s="198">
        <v>-0.01</v>
      </c>
      <c r="K37" s="198">
        <v>-0.01</v>
      </c>
      <c r="L37" s="198">
        <v>-0.02</v>
      </c>
      <c r="M37" s="198">
        <v>-0.04</v>
      </c>
      <c r="N37" s="198">
        <v>-0.03</v>
      </c>
      <c r="O37" s="198">
        <v>-0.02</v>
      </c>
      <c r="P37" s="198">
        <v>0</v>
      </c>
      <c r="Q37" s="201">
        <v>-0.02</v>
      </c>
      <c r="R37" s="377">
        <f t="shared" si="22"/>
        <v>-1.9175301469889383E-2</v>
      </c>
      <c r="S37" s="376">
        <v>0</v>
      </c>
      <c r="T37" s="366"/>
    </row>
    <row r="38" spans="1:20">
      <c r="A38" s="2"/>
      <c r="B38" s="2"/>
      <c r="C38" s="199" t="s">
        <v>100</v>
      </c>
      <c r="D38" s="198">
        <v>0</v>
      </c>
      <c r="E38" s="198">
        <v>0</v>
      </c>
      <c r="F38" s="198">
        <v>0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201">
        <v>0</v>
      </c>
      <c r="R38" s="377">
        <f t="shared" si="22"/>
        <v>0</v>
      </c>
      <c r="S38" s="378">
        <f t="shared" si="23"/>
        <v>-100</v>
      </c>
      <c r="T38" s="366"/>
    </row>
    <row r="39" spans="1:20">
      <c r="A39" s="2"/>
      <c r="B39" s="2"/>
      <c r="C39" s="199" t="s">
        <v>47</v>
      </c>
      <c r="D39" s="198">
        <v>0.3</v>
      </c>
      <c r="E39" s="198">
        <v>0.33</v>
      </c>
      <c r="F39" s="198">
        <v>0.35</v>
      </c>
      <c r="G39" s="198">
        <v>0.45</v>
      </c>
      <c r="H39" s="198">
        <v>0.38</v>
      </c>
      <c r="I39" s="198">
        <v>0.39</v>
      </c>
      <c r="J39" s="198">
        <v>0.33</v>
      </c>
      <c r="K39" s="198">
        <v>0.35</v>
      </c>
      <c r="L39" s="198">
        <v>0.41</v>
      </c>
      <c r="M39" s="198">
        <v>0.53</v>
      </c>
      <c r="N39" s="198">
        <v>0.49</v>
      </c>
      <c r="O39" s="198">
        <v>0.54</v>
      </c>
      <c r="P39" s="198">
        <v>0</v>
      </c>
      <c r="Q39" s="201">
        <v>0.4</v>
      </c>
      <c r="R39" s="377">
        <f t="shared" si="22"/>
        <v>0.40213370404131726</v>
      </c>
      <c r="S39" s="378">
        <f t="shared" si="23"/>
        <v>8.1081081081081159</v>
      </c>
      <c r="T39" s="366"/>
    </row>
    <row r="40" spans="1:20">
      <c r="A40" s="2"/>
      <c r="B40" s="2"/>
      <c r="C40" s="199" t="s">
        <v>160</v>
      </c>
      <c r="D40" s="198">
        <v>-0.02</v>
      </c>
      <c r="E40" s="198">
        <v>-0.01</v>
      </c>
      <c r="F40" s="198">
        <v>-0.01</v>
      </c>
      <c r="G40" s="198">
        <v>-0.01</v>
      </c>
      <c r="H40" s="198">
        <v>-0.01</v>
      </c>
      <c r="I40" s="198">
        <v>-0.02</v>
      </c>
      <c r="J40" s="198">
        <v>-0.02</v>
      </c>
      <c r="K40" s="198">
        <v>-0.02</v>
      </c>
      <c r="L40" s="198">
        <v>-0.02</v>
      </c>
      <c r="M40" s="198">
        <v>-0.02</v>
      </c>
      <c r="N40" s="198">
        <v>-0.03</v>
      </c>
      <c r="O40" s="198">
        <v>-0.03</v>
      </c>
      <c r="P40" s="198">
        <v>0</v>
      </c>
      <c r="Q40" s="201">
        <v>-0.02</v>
      </c>
      <c r="R40" s="377">
        <f t="shared" si="22"/>
        <v>-1.8619584243547121E-2</v>
      </c>
      <c r="S40" s="378">
        <f t="shared" si="23"/>
        <v>0</v>
      </c>
      <c r="T40" s="366"/>
    </row>
    <row r="41" spans="1:20">
      <c r="A41" s="2"/>
      <c r="B41" s="2"/>
      <c r="C41" s="199" t="s">
        <v>106</v>
      </c>
      <c r="D41" s="198">
        <v>0.16</v>
      </c>
      <c r="E41" s="198">
        <v>0.14000000000000001</v>
      </c>
      <c r="F41" s="198">
        <v>0.23</v>
      </c>
      <c r="G41" s="198">
        <v>0.21</v>
      </c>
      <c r="H41" s="198">
        <v>0.1</v>
      </c>
      <c r="I41" s="198">
        <v>0.15</v>
      </c>
      <c r="J41" s="198">
        <v>0.16</v>
      </c>
      <c r="K41" s="198">
        <v>0.19</v>
      </c>
      <c r="L41" s="198">
        <v>0.1</v>
      </c>
      <c r="M41" s="198">
        <v>0.09</v>
      </c>
      <c r="N41" s="198">
        <v>0.08</v>
      </c>
      <c r="O41" s="198">
        <v>0.13</v>
      </c>
      <c r="P41" s="198">
        <v>0</v>
      </c>
      <c r="Q41" s="201">
        <v>0.14000000000000001</v>
      </c>
      <c r="R41" s="377">
        <f t="shared" si="22"/>
        <v>0.14505749731160661</v>
      </c>
      <c r="S41" s="378">
        <f t="shared" si="23"/>
        <v>-22.222222222222214</v>
      </c>
      <c r="T41" s="366"/>
    </row>
    <row r="42" spans="1:20">
      <c r="A42" s="2"/>
      <c r="B42" s="2"/>
      <c r="C42" s="199" t="s">
        <v>96</v>
      </c>
      <c r="D42" s="198">
        <v>-0.09</v>
      </c>
      <c r="E42" s="198">
        <v>-0.06</v>
      </c>
      <c r="F42" s="198">
        <v>-0.11</v>
      </c>
      <c r="G42" s="198">
        <v>-0.12</v>
      </c>
      <c r="H42" s="198">
        <v>-0.06</v>
      </c>
      <c r="I42" s="198">
        <v>-0.05</v>
      </c>
      <c r="J42" s="198">
        <v>-0.05</v>
      </c>
      <c r="K42" s="198">
        <v>-0.06</v>
      </c>
      <c r="L42" s="198">
        <v>0.01</v>
      </c>
      <c r="M42" s="198">
        <v>0.02</v>
      </c>
      <c r="N42" s="198">
        <v>0.02</v>
      </c>
      <c r="O42" s="198">
        <v>-0.04</v>
      </c>
      <c r="P42" s="198">
        <v>0</v>
      </c>
      <c r="Q42" s="201">
        <v>-0.05</v>
      </c>
      <c r="R42" s="377">
        <f t="shared" si="22"/>
        <v>-4.8710873093571271E-2</v>
      </c>
      <c r="S42" s="378">
        <f t="shared" si="23"/>
        <v>-28.571428571428577</v>
      </c>
      <c r="T42" s="366"/>
    </row>
    <row r="43" spans="1:20">
      <c r="A43" s="2"/>
      <c r="B43" s="2"/>
      <c r="C43" s="199" t="s">
        <v>97</v>
      </c>
      <c r="D43" s="198">
        <v>-0.06</v>
      </c>
      <c r="E43" s="198">
        <v>-0.06</v>
      </c>
      <c r="F43" s="198">
        <v>-7.0000000000000007E-2</v>
      </c>
      <c r="G43" s="198">
        <v>-0.1</v>
      </c>
      <c r="H43" s="198">
        <v>-0.09</v>
      </c>
      <c r="I43" s="198">
        <v>-7.0000000000000007E-2</v>
      </c>
      <c r="J43" s="198">
        <v>-0.06</v>
      </c>
      <c r="K43" s="198">
        <v>-0.06</v>
      </c>
      <c r="L43" s="198">
        <v>-0.06</v>
      </c>
      <c r="M43" s="198">
        <v>-7.0000000000000007E-2</v>
      </c>
      <c r="N43" s="198">
        <v>-0.05</v>
      </c>
      <c r="O43" s="198">
        <v>-7.0000000000000007E-2</v>
      </c>
      <c r="P43" s="198">
        <v>0</v>
      </c>
      <c r="Q43" s="201">
        <v>-7.0000000000000007E-2</v>
      </c>
      <c r="R43" s="377">
        <f t="shared" si="22"/>
        <v>-6.7441475671817602E-2</v>
      </c>
      <c r="S43" s="378">
        <f t="shared" si="23"/>
        <v>16.666666666666682</v>
      </c>
      <c r="T43" s="366"/>
    </row>
    <row r="44" spans="1:20">
      <c r="A44" s="2"/>
      <c r="B44" s="2"/>
      <c r="C44" s="199" t="s">
        <v>167</v>
      </c>
      <c r="D44" s="198">
        <v>0</v>
      </c>
      <c r="E44" s="198">
        <v>0</v>
      </c>
      <c r="F44" s="198">
        <v>0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201">
        <v>0</v>
      </c>
      <c r="R44" s="377">
        <f t="shared" si="22"/>
        <v>0</v>
      </c>
      <c r="S44" s="376">
        <v>0</v>
      </c>
      <c r="T44" s="366"/>
    </row>
    <row r="45" spans="1:20">
      <c r="A45" s="2"/>
      <c r="B45" s="2"/>
      <c r="C45" s="199" t="s">
        <v>69</v>
      </c>
      <c r="D45" s="198">
        <v>-0.01</v>
      </c>
      <c r="E45" s="198">
        <v>0.03</v>
      </c>
      <c r="F45" s="198">
        <v>0.01</v>
      </c>
      <c r="G45" s="198">
        <v>0.01</v>
      </c>
      <c r="H45" s="198">
        <v>0.01</v>
      </c>
      <c r="I45" s="198">
        <v>0.01</v>
      </c>
      <c r="J45" s="198">
        <v>0</v>
      </c>
      <c r="K45" s="198">
        <v>0.01</v>
      </c>
      <c r="L45" s="198">
        <v>-0.01</v>
      </c>
      <c r="M45" s="198">
        <v>0.01</v>
      </c>
      <c r="N45" s="198">
        <v>0.06</v>
      </c>
      <c r="O45" s="198">
        <v>0.02</v>
      </c>
      <c r="P45" s="198">
        <v>0</v>
      </c>
      <c r="Q45" s="201">
        <v>0.01</v>
      </c>
      <c r="R45" s="377">
        <f t="shared" si="22"/>
        <v>1.2234933823685299E-2</v>
      </c>
      <c r="S45" s="378">
        <f t="shared" si="23"/>
        <v>0</v>
      </c>
      <c r="T45" s="366"/>
    </row>
    <row r="46" spans="1:20">
      <c r="A46" s="2"/>
      <c r="B46" s="2"/>
      <c r="C46" s="199" t="s">
        <v>68</v>
      </c>
      <c r="D46" s="198">
        <v>3.11</v>
      </c>
      <c r="E46" s="198">
        <v>2.98</v>
      </c>
      <c r="F46" s="198">
        <v>2.39</v>
      </c>
      <c r="G46" s="198">
        <v>2.42</v>
      </c>
      <c r="H46" s="198">
        <v>2.2400000000000002</v>
      </c>
      <c r="I46" s="198">
        <v>2.76</v>
      </c>
      <c r="J46" s="198">
        <v>3.22</v>
      </c>
      <c r="K46" s="198">
        <v>2.12</v>
      </c>
      <c r="L46" s="198">
        <v>2.35</v>
      </c>
      <c r="M46" s="198">
        <v>2.2599999999999998</v>
      </c>
      <c r="N46" s="198">
        <v>2.4300000000000002</v>
      </c>
      <c r="O46" s="198">
        <v>3.1</v>
      </c>
      <c r="P46" s="198">
        <v>0</v>
      </c>
      <c r="Q46" s="201">
        <v>2.63</v>
      </c>
      <c r="R46" s="377">
        <f t="shared" si="22"/>
        <v>2.6340492271898164</v>
      </c>
      <c r="S46" s="378">
        <f t="shared" si="23"/>
        <v>-0.3787878787878875</v>
      </c>
      <c r="T46" s="366"/>
    </row>
    <row r="47" spans="1:20">
      <c r="A47" s="2"/>
      <c r="B47" s="2"/>
      <c r="C47" s="199" t="s">
        <v>102</v>
      </c>
      <c r="D47" s="198">
        <v>0.03</v>
      </c>
      <c r="E47" s="198">
        <v>0.03</v>
      </c>
      <c r="F47" s="198">
        <v>0.03</v>
      </c>
      <c r="G47" s="198">
        <v>0.04</v>
      </c>
      <c r="H47" s="198">
        <v>0.04</v>
      </c>
      <c r="I47" s="198">
        <v>0.04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201">
        <v>0.02</v>
      </c>
      <c r="R47" s="377">
        <f t="shared" si="22"/>
        <v>1.6686305416008445E-2</v>
      </c>
      <c r="S47" s="378">
        <f t="shared" si="23"/>
        <v>-97.297297297297305</v>
      </c>
      <c r="T47" s="366"/>
    </row>
    <row r="48" spans="1:20">
      <c r="A48" s="2"/>
      <c r="B48" s="2"/>
      <c r="C48" s="215" t="s">
        <v>199</v>
      </c>
      <c r="D48" s="201">
        <v>46.96</v>
      </c>
      <c r="E48" s="201">
        <v>41.4</v>
      </c>
      <c r="F48" s="201">
        <v>33.24</v>
      </c>
      <c r="G48" s="201">
        <v>25.3</v>
      </c>
      <c r="H48" s="201">
        <v>27.34</v>
      </c>
      <c r="I48" s="201">
        <v>36.03</v>
      </c>
      <c r="J48" s="201">
        <v>39.99</v>
      </c>
      <c r="K48" s="201">
        <v>41.04</v>
      </c>
      <c r="L48" s="201">
        <v>47.4</v>
      </c>
      <c r="M48" s="201">
        <v>42.65</v>
      </c>
      <c r="N48" s="201">
        <v>48.18</v>
      </c>
      <c r="O48" s="201">
        <v>49.2</v>
      </c>
      <c r="P48" s="201">
        <v>0</v>
      </c>
      <c r="Q48" s="201">
        <v>40.369999999999997</v>
      </c>
      <c r="R48" s="377">
        <f t="shared" si="22"/>
        <v>40.386794716665165</v>
      </c>
      <c r="S48" s="378">
        <f t="shared" si="23"/>
        <v>-24.414903576109346</v>
      </c>
      <c r="T48" s="366"/>
    </row>
    <row r="49" spans="1:20">
      <c r="C49" s="211" t="s">
        <v>165</v>
      </c>
      <c r="D49" s="216">
        <v>22600097.039999999</v>
      </c>
      <c r="E49" s="216">
        <v>19843256.881000001</v>
      </c>
      <c r="F49" s="216">
        <v>19783024.109000001</v>
      </c>
      <c r="G49" s="216">
        <v>16145275.038000001</v>
      </c>
      <c r="H49" s="216">
        <v>17306409.142000001</v>
      </c>
      <c r="I49" s="216">
        <v>18258792.905999999</v>
      </c>
      <c r="J49" s="216">
        <v>21866176.953000002</v>
      </c>
      <c r="K49" s="216">
        <v>20673256.239999998</v>
      </c>
      <c r="L49" s="216">
        <v>19311275.228</v>
      </c>
      <c r="M49" s="216">
        <v>19524205.278999999</v>
      </c>
      <c r="N49" s="216">
        <v>19546735.938999999</v>
      </c>
      <c r="O49" s="216">
        <v>20976230.75</v>
      </c>
      <c r="P49" s="216">
        <v>0</v>
      </c>
      <c r="Q49" s="216">
        <v>235834735.505</v>
      </c>
      <c r="R49" s="379">
        <f>(Q49/Q69-1)*100</f>
        <v>-5.287345574433977</v>
      </c>
      <c r="S49" s="310"/>
      <c r="T49" s="366"/>
    </row>
    <row r="50" spans="1:20"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97"/>
      <c r="Q50" s="123"/>
      <c r="S50" s="310"/>
    </row>
    <row r="51" spans="1:20">
      <c r="C51" s="27" t="s">
        <v>88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97"/>
      <c r="Q51" s="123"/>
      <c r="S51" s="310"/>
    </row>
    <row r="52" spans="1:20">
      <c r="A52" s="2"/>
      <c r="B52" s="2"/>
      <c r="C52" s="32" t="s">
        <v>105</v>
      </c>
      <c r="D52" s="119"/>
      <c r="E52" s="119"/>
      <c r="F52" s="119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11" t="s">
        <v>170</v>
      </c>
      <c r="S52" s="310"/>
    </row>
    <row r="53" spans="1:20">
      <c r="A53" s="2"/>
      <c r="B53" s="2"/>
      <c r="C53" s="213" t="s">
        <v>200</v>
      </c>
      <c r="D53" s="214" t="s">
        <v>14</v>
      </c>
      <c r="E53" s="214" t="s">
        <v>15</v>
      </c>
      <c r="F53" s="214" t="s">
        <v>16</v>
      </c>
      <c r="G53" s="214" t="s">
        <v>17</v>
      </c>
      <c r="H53" s="214" t="s">
        <v>18</v>
      </c>
      <c r="I53" s="214" t="s">
        <v>19</v>
      </c>
      <c r="J53" s="214" t="s">
        <v>20</v>
      </c>
      <c r="K53" s="214" t="s">
        <v>21</v>
      </c>
      <c r="L53" s="214" t="s">
        <v>22</v>
      </c>
      <c r="M53" s="214" t="s">
        <v>23</v>
      </c>
      <c r="N53" s="214" t="s">
        <v>24</v>
      </c>
      <c r="O53" s="214" t="s">
        <v>25</v>
      </c>
      <c r="P53" s="204"/>
      <c r="Q53" s="204">
        <v>2019</v>
      </c>
      <c r="R53" s="311" t="s">
        <v>169</v>
      </c>
      <c r="S53" s="310"/>
    </row>
    <row r="54" spans="1:20">
      <c r="A54" s="2"/>
      <c r="B54" s="2"/>
      <c r="C54" s="199" t="s">
        <v>26</v>
      </c>
      <c r="D54" s="198">
        <v>62.98</v>
      </c>
      <c r="E54" s="198">
        <v>54.93</v>
      </c>
      <c r="F54" s="198">
        <v>49.35</v>
      </c>
      <c r="G54" s="198">
        <v>50.94</v>
      </c>
      <c r="H54" s="198">
        <v>48.93</v>
      </c>
      <c r="I54" s="198">
        <v>47.4</v>
      </c>
      <c r="J54" s="198">
        <v>51.96</v>
      </c>
      <c r="K54" s="198">
        <v>45.37</v>
      </c>
      <c r="L54" s="198">
        <v>42.59</v>
      </c>
      <c r="M54" s="198">
        <v>47.74</v>
      </c>
      <c r="N54" s="198">
        <v>43.6</v>
      </c>
      <c r="O54" s="198">
        <v>35.39</v>
      </c>
      <c r="P54" s="198"/>
      <c r="Q54" s="201">
        <v>48.58</v>
      </c>
      <c r="R54" s="377">
        <f>SUMPRODUCT(D54:O54,$D$69:$O$69)/SUM($D$69:$O$69)</f>
        <v>48.584913992948437</v>
      </c>
      <c r="S54" s="437"/>
    </row>
    <row r="55" spans="1:20">
      <c r="A55" s="2"/>
      <c r="B55" s="2"/>
      <c r="C55" s="199" t="s">
        <v>85</v>
      </c>
      <c r="D55" s="198">
        <v>0.63</v>
      </c>
      <c r="E55" s="198">
        <v>0.71</v>
      </c>
      <c r="F55" s="198">
        <v>1.05</v>
      </c>
      <c r="G55" s="198">
        <v>1.64</v>
      </c>
      <c r="H55" s="198">
        <v>1.21</v>
      </c>
      <c r="I55" s="198">
        <v>1</v>
      </c>
      <c r="J55" s="198">
        <v>0.51</v>
      </c>
      <c r="K55" s="198">
        <v>0.73</v>
      </c>
      <c r="L55" s="198">
        <v>0.73</v>
      </c>
      <c r="M55" s="198">
        <v>0.98</v>
      </c>
      <c r="N55" s="198">
        <v>1.1000000000000001</v>
      </c>
      <c r="O55" s="198">
        <v>1.37</v>
      </c>
      <c r="P55" s="198"/>
      <c r="Q55" s="201">
        <v>0.96</v>
      </c>
      <c r="R55" s="377">
        <f t="shared" ref="R55:R67" si="24">SUMPRODUCT(D55:O55,$D$69:$O$69)/SUM($D$69:$O$69)</f>
        <v>0.96165974165583923</v>
      </c>
      <c r="S55" s="437"/>
    </row>
    <row r="56" spans="1:20">
      <c r="A56" s="2"/>
      <c r="B56" s="2"/>
      <c r="C56" s="199" t="s">
        <v>75</v>
      </c>
      <c r="D56" s="198">
        <v>0.03</v>
      </c>
      <c r="E56" s="198">
        <v>0.01</v>
      </c>
      <c r="F56" s="198">
        <v>0.06</v>
      </c>
      <c r="G56" s="198">
        <v>0.08</v>
      </c>
      <c r="H56" s="198">
        <v>0.03</v>
      </c>
      <c r="I56" s="198">
        <v>0.01</v>
      </c>
      <c r="J56" s="198">
        <v>0.02</v>
      </c>
      <c r="K56" s="198">
        <v>0.01</v>
      </c>
      <c r="L56" s="198">
        <v>0.05</v>
      </c>
      <c r="M56" s="198">
        <v>7.0000000000000007E-2</v>
      </c>
      <c r="N56" s="198">
        <v>0.05</v>
      </c>
      <c r="O56" s="198">
        <v>0.09</v>
      </c>
      <c r="P56" s="198"/>
      <c r="Q56" s="201">
        <v>0.04</v>
      </c>
      <c r="R56" s="377">
        <f t="shared" si="24"/>
        <v>4.2123994245593765E-2</v>
      </c>
      <c r="S56" s="437"/>
    </row>
    <row r="57" spans="1:20">
      <c r="A57" s="2"/>
      <c r="B57" s="2"/>
      <c r="C57" s="199" t="s">
        <v>27</v>
      </c>
      <c r="D57" s="198">
        <v>-0.03</v>
      </c>
      <c r="E57" s="198">
        <v>-0.03</v>
      </c>
      <c r="F57" s="198">
        <v>-0.02</v>
      </c>
      <c r="G57" s="198">
        <v>-0.05</v>
      </c>
      <c r="H57" s="198">
        <v>-0.01</v>
      </c>
      <c r="I57" s="198">
        <v>-0.01</v>
      </c>
      <c r="J57" s="198">
        <v>0</v>
      </c>
      <c r="K57" s="198">
        <v>0</v>
      </c>
      <c r="L57" s="198">
        <v>-0.01</v>
      </c>
      <c r="M57" s="198">
        <v>-0.02</v>
      </c>
      <c r="N57" s="198">
        <v>-0.03</v>
      </c>
      <c r="O57" s="198">
        <v>-0.02</v>
      </c>
      <c r="P57" s="198"/>
      <c r="Q57" s="201">
        <v>-0.02</v>
      </c>
      <c r="R57" s="377">
        <f t="shared" si="24"/>
        <v>-1.9006804842158061E-2</v>
      </c>
      <c r="S57" s="437"/>
    </row>
    <row r="58" spans="1:20">
      <c r="A58" s="2"/>
      <c r="B58" s="2"/>
      <c r="C58" s="199" t="s">
        <v>86</v>
      </c>
      <c r="D58" s="198">
        <v>0.12</v>
      </c>
      <c r="E58" s="198">
        <v>0.06</v>
      </c>
      <c r="F58" s="198">
        <v>0.14000000000000001</v>
      </c>
      <c r="G58" s="198">
        <v>0.27</v>
      </c>
      <c r="H58" s="198">
        <v>0.06</v>
      </c>
      <c r="I58" s="198">
        <v>0</v>
      </c>
      <c r="J58" s="198">
        <v>0.01</v>
      </c>
      <c r="K58" s="198">
        <v>0</v>
      </c>
      <c r="L58" s="198">
        <v>0</v>
      </c>
      <c r="M58" s="198">
        <v>0.03</v>
      </c>
      <c r="N58" s="198">
        <v>0</v>
      </c>
      <c r="O58" s="198">
        <v>0</v>
      </c>
      <c r="P58" s="198"/>
      <c r="Q58" s="201">
        <v>0.06</v>
      </c>
      <c r="R58" s="377">
        <f t="shared" si="24"/>
        <v>5.6948950716318905E-2</v>
      </c>
      <c r="S58" s="437"/>
    </row>
    <row r="59" spans="1:20">
      <c r="A59" s="2"/>
      <c r="B59" s="2"/>
      <c r="C59" s="199" t="s">
        <v>50</v>
      </c>
      <c r="D59" s="198">
        <v>0.35</v>
      </c>
      <c r="E59" s="198">
        <v>0.37</v>
      </c>
      <c r="F59" s="198">
        <v>0.41</v>
      </c>
      <c r="G59" s="198">
        <v>0.51</v>
      </c>
      <c r="H59" s="198">
        <v>0.39</v>
      </c>
      <c r="I59" s="198">
        <v>0.25</v>
      </c>
      <c r="J59" s="198">
        <v>0.23</v>
      </c>
      <c r="K59" s="198">
        <v>0.23</v>
      </c>
      <c r="L59" s="198">
        <v>0.28000000000000003</v>
      </c>
      <c r="M59" s="198">
        <v>0.32</v>
      </c>
      <c r="N59" s="198">
        <v>0.44</v>
      </c>
      <c r="O59" s="198">
        <v>0.63</v>
      </c>
      <c r="P59" s="198"/>
      <c r="Q59" s="201">
        <v>0.37</v>
      </c>
      <c r="R59" s="377">
        <f t="shared" si="24"/>
        <v>0.36618948341438989</v>
      </c>
      <c r="S59" s="437"/>
    </row>
    <row r="60" spans="1:20">
      <c r="A60" s="2"/>
      <c r="B60" s="2"/>
      <c r="C60" s="199" t="s">
        <v>160</v>
      </c>
      <c r="D60" s="198">
        <v>-0.02</v>
      </c>
      <c r="E60" s="198">
        <v>-0.02</v>
      </c>
      <c r="F60" s="198">
        <v>-0.02</v>
      </c>
      <c r="G60" s="198">
        <v>-0.03</v>
      </c>
      <c r="H60" s="198">
        <v>-0.02</v>
      </c>
      <c r="I60" s="198">
        <v>-0.02</v>
      </c>
      <c r="J60" s="198">
        <v>-0.02</v>
      </c>
      <c r="K60" s="198">
        <v>-0.01</v>
      </c>
      <c r="L60" s="198">
        <v>-0.02</v>
      </c>
      <c r="M60" s="198">
        <v>-0.03</v>
      </c>
      <c r="N60" s="198">
        <v>-0.03</v>
      </c>
      <c r="O60" s="198">
        <v>-0.02</v>
      </c>
      <c r="P60" s="198"/>
      <c r="Q60" s="201">
        <v>-0.02</v>
      </c>
      <c r="R60" s="377">
        <f t="shared" si="24"/>
        <v>-2.1578370195097556E-2</v>
      </c>
      <c r="S60" s="437"/>
    </row>
    <row r="61" spans="1:20">
      <c r="A61" s="2"/>
      <c r="B61" s="2"/>
      <c r="C61" s="199" t="s">
        <v>54</v>
      </c>
      <c r="D61" s="198">
        <v>0.16</v>
      </c>
      <c r="E61" s="198">
        <v>0.16</v>
      </c>
      <c r="F61" s="198">
        <v>0.18</v>
      </c>
      <c r="G61" s="198">
        <v>0.24</v>
      </c>
      <c r="H61" s="198">
        <v>0.24</v>
      </c>
      <c r="I61" s="198">
        <v>0.13</v>
      </c>
      <c r="J61" s="198">
        <v>0.17</v>
      </c>
      <c r="K61" s="198">
        <v>0.17</v>
      </c>
      <c r="L61" s="198">
        <v>0.16</v>
      </c>
      <c r="M61" s="198">
        <v>0.13</v>
      </c>
      <c r="N61" s="198">
        <v>0.15</v>
      </c>
      <c r="O61" s="198">
        <v>0.23</v>
      </c>
      <c r="P61" s="198"/>
      <c r="Q61" s="201">
        <v>0.18</v>
      </c>
      <c r="R61" s="377">
        <f t="shared" si="24"/>
        <v>0.17627656565271144</v>
      </c>
      <c r="S61" s="437"/>
    </row>
    <row r="62" spans="1:20">
      <c r="A62" s="2"/>
      <c r="B62" s="2"/>
      <c r="C62" s="199" t="s">
        <v>96</v>
      </c>
      <c r="D62" s="198">
        <v>-0.06</v>
      </c>
      <c r="E62" s="198">
        <v>-0.08</v>
      </c>
      <c r="F62" s="198">
        <v>-0.08</v>
      </c>
      <c r="G62" s="198">
        <v>-0.09</v>
      </c>
      <c r="H62" s="198">
        <v>-0.06</v>
      </c>
      <c r="I62" s="198">
        <v>-0.03</v>
      </c>
      <c r="J62" s="198">
        <v>-0.06</v>
      </c>
      <c r="K62" s="198">
        <v>-7.0000000000000007E-2</v>
      </c>
      <c r="L62" s="198">
        <v>-0.06</v>
      </c>
      <c r="M62" s="198">
        <v>-0.05</v>
      </c>
      <c r="N62" s="198">
        <v>-0.08</v>
      </c>
      <c r="O62" s="198">
        <v>-0.12</v>
      </c>
      <c r="P62" s="198"/>
      <c r="Q62" s="201">
        <v>-7.0000000000000007E-2</v>
      </c>
      <c r="R62" s="377">
        <f t="shared" si="24"/>
        <v>-6.997087094731011E-2</v>
      </c>
      <c r="S62" s="437"/>
    </row>
    <row r="63" spans="1:20">
      <c r="A63" s="2"/>
      <c r="B63" s="2"/>
      <c r="C63" s="199" t="s">
        <v>97</v>
      </c>
      <c r="D63" s="198">
        <v>-7.0000000000000007E-2</v>
      </c>
      <c r="E63" s="198">
        <v>-0.06</v>
      </c>
      <c r="F63" s="198">
        <v>-0.06</v>
      </c>
      <c r="G63" s="198">
        <v>-0.06</v>
      </c>
      <c r="H63" s="198">
        <v>-7.0000000000000007E-2</v>
      </c>
      <c r="I63" s="198">
        <v>-0.06</v>
      </c>
      <c r="J63" s="198">
        <v>-0.05</v>
      </c>
      <c r="K63" s="198">
        <v>-0.05</v>
      </c>
      <c r="L63" s="198">
        <v>-0.06</v>
      </c>
      <c r="M63" s="198">
        <v>-0.06</v>
      </c>
      <c r="N63" s="198">
        <v>-0.09</v>
      </c>
      <c r="O63" s="198">
        <v>-7.0000000000000007E-2</v>
      </c>
      <c r="P63" s="198"/>
      <c r="Q63" s="201">
        <v>-0.06</v>
      </c>
      <c r="R63" s="377">
        <f t="shared" si="24"/>
        <v>-6.3320638339246463E-2</v>
      </c>
      <c r="S63" s="437"/>
    </row>
    <row r="64" spans="1:20">
      <c r="A64" s="2"/>
      <c r="B64" s="2"/>
      <c r="C64" s="199" t="s">
        <v>167</v>
      </c>
      <c r="D64" s="198">
        <v>0</v>
      </c>
      <c r="E64" s="198">
        <v>0</v>
      </c>
      <c r="F64" s="198">
        <v>0</v>
      </c>
      <c r="G64" s="198">
        <v>0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0</v>
      </c>
      <c r="P64" s="198"/>
      <c r="Q64" s="201">
        <v>0</v>
      </c>
      <c r="R64" s="377">
        <f t="shared" si="24"/>
        <v>0</v>
      </c>
      <c r="S64" s="437"/>
    </row>
    <row r="65" spans="1:19">
      <c r="A65" s="2"/>
      <c r="B65" s="2"/>
      <c r="C65" s="199" t="s">
        <v>69</v>
      </c>
      <c r="D65" s="198">
        <v>0.01</v>
      </c>
      <c r="E65" s="198">
        <v>-0.01</v>
      </c>
      <c r="F65" s="198">
        <v>0.05</v>
      </c>
      <c r="G65" s="198">
        <v>0</v>
      </c>
      <c r="H65" s="198">
        <v>0.02</v>
      </c>
      <c r="I65" s="198">
        <v>0.02</v>
      </c>
      <c r="J65" s="198">
        <v>0</v>
      </c>
      <c r="K65" s="198">
        <v>0.01</v>
      </c>
      <c r="L65" s="198">
        <v>0</v>
      </c>
      <c r="M65" s="198">
        <v>0</v>
      </c>
      <c r="N65" s="198">
        <v>0.01</v>
      </c>
      <c r="O65" s="198">
        <v>0</v>
      </c>
      <c r="P65" s="198"/>
      <c r="Q65" s="201">
        <v>0.01</v>
      </c>
      <c r="R65" s="377">
        <f t="shared" si="24"/>
        <v>9.1658306473640216E-3</v>
      </c>
      <c r="S65" s="437"/>
    </row>
    <row r="66" spans="1:19">
      <c r="A66" s="2"/>
      <c r="B66" s="2"/>
      <c r="C66" s="199" t="s">
        <v>68</v>
      </c>
      <c r="D66" s="198">
        <v>3.16</v>
      </c>
      <c r="E66" s="198">
        <v>3.08</v>
      </c>
      <c r="F66" s="198">
        <v>2.38</v>
      </c>
      <c r="G66" s="198">
        <v>2.41</v>
      </c>
      <c r="H66" s="198">
        <v>2.2999999999999998</v>
      </c>
      <c r="I66" s="198">
        <v>2.7</v>
      </c>
      <c r="J66" s="198">
        <v>3.25</v>
      </c>
      <c r="K66" s="198">
        <v>2.1</v>
      </c>
      <c r="L66" s="198">
        <v>2.38</v>
      </c>
      <c r="M66" s="198">
        <v>2.34</v>
      </c>
      <c r="N66" s="198">
        <v>2.44</v>
      </c>
      <c r="O66" s="198">
        <v>3.02</v>
      </c>
      <c r="P66" s="198"/>
      <c r="Q66" s="201">
        <v>2.64</v>
      </c>
      <c r="R66" s="377">
        <f t="shared" si="24"/>
        <v>2.6419912084183355</v>
      </c>
      <c r="S66" s="437"/>
    </row>
    <row r="67" spans="1:19">
      <c r="A67" s="2"/>
      <c r="B67" s="2"/>
      <c r="C67" s="199" t="s">
        <v>102</v>
      </c>
      <c r="D67" s="198">
        <v>0.71</v>
      </c>
      <c r="E67" s="198">
        <v>0.75</v>
      </c>
      <c r="F67" s="198">
        <v>0.72</v>
      </c>
      <c r="G67" s="198">
        <v>0.77</v>
      </c>
      <c r="H67" s="198">
        <v>0.75</v>
      </c>
      <c r="I67" s="198">
        <v>0.75</v>
      </c>
      <c r="J67" s="198">
        <v>0.69</v>
      </c>
      <c r="K67" s="198">
        <v>0.73</v>
      </c>
      <c r="L67" s="198">
        <v>0.78</v>
      </c>
      <c r="M67" s="198">
        <v>0.77</v>
      </c>
      <c r="N67" s="198">
        <v>0.75</v>
      </c>
      <c r="O67" s="198">
        <v>0.74</v>
      </c>
      <c r="P67" s="198"/>
      <c r="Q67" s="201">
        <v>0.74</v>
      </c>
      <c r="R67" s="377">
        <f t="shared" si="24"/>
        <v>0.74135080279456655</v>
      </c>
      <c r="S67" s="437"/>
    </row>
    <row r="68" spans="1:19">
      <c r="C68" s="215" t="s">
        <v>199</v>
      </c>
      <c r="D68" s="201">
        <v>67.97</v>
      </c>
      <c r="E68" s="201">
        <v>59.87</v>
      </c>
      <c r="F68" s="201">
        <v>54.16</v>
      </c>
      <c r="G68" s="201">
        <v>56.63</v>
      </c>
      <c r="H68" s="201">
        <v>53.77</v>
      </c>
      <c r="I68" s="201">
        <v>52.14</v>
      </c>
      <c r="J68" s="201">
        <v>56.71</v>
      </c>
      <c r="K68" s="201">
        <v>49.22</v>
      </c>
      <c r="L68" s="201">
        <v>46.82</v>
      </c>
      <c r="M68" s="201">
        <v>52.22</v>
      </c>
      <c r="N68" s="201">
        <v>48.31</v>
      </c>
      <c r="O68" s="201">
        <v>41.24</v>
      </c>
      <c r="P68" s="201"/>
      <c r="Q68" s="201">
        <v>53.41</v>
      </c>
      <c r="R68" s="377">
        <f>SUMPRODUCT(D68:O68,$D$69:$O$69)/SUM($D$69:$O$69)</f>
        <v>53.406743886169757</v>
      </c>
      <c r="S68" s="436"/>
    </row>
    <row r="69" spans="1:19">
      <c r="C69" s="211" t="s">
        <v>165</v>
      </c>
      <c r="D69" s="216">
        <v>23270615.238000002</v>
      </c>
      <c r="E69" s="216">
        <v>20114929.452</v>
      </c>
      <c r="F69" s="216">
        <v>20688937.804000001</v>
      </c>
      <c r="G69" s="216">
        <v>19484324.282000002</v>
      </c>
      <c r="H69" s="216">
        <v>19874700.890000001</v>
      </c>
      <c r="I69" s="216">
        <v>19955341.855999999</v>
      </c>
      <c r="J69" s="216">
        <v>22669762.289000001</v>
      </c>
      <c r="K69" s="216">
        <v>21151475.070999999</v>
      </c>
      <c r="L69" s="216">
        <v>19914049.646000002</v>
      </c>
      <c r="M69" s="216">
        <v>20151139.859000001</v>
      </c>
      <c r="N69" s="216">
        <v>20817466.447999999</v>
      </c>
      <c r="O69" s="216">
        <v>20907495.765999999</v>
      </c>
      <c r="P69" s="216"/>
      <c r="Q69" s="216">
        <v>249000238.60100001</v>
      </c>
      <c r="R69" s="379">
        <f>SUM(D69:O69)-Q69</f>
        <v>0</v>
      </c>
      <c r="S69" s="436"/>
    </row>
    <row r="70" spans="1:19" ht="11.25" customHeight="1">
      <c r="C70" s="1"/>
      <c r="D70" s="1"/>
      <c r="R70" s="382"/>
    </row>
    <row r="71" spans="1:19">
      <c r="C71" s="526" t="s">
        <v>136</v>
      </c>
      <c r="D71" s="526"/>
      <c r="E71" s="526"/>
      <c r="F71" s="526"/>
      <c r="G71" s="303"/>
      <c r="J71" s="100"/>
      <c r="K71" s="100"/>
      <c r="L71" s="100"/>
      <c r="M71" s="100"/>
      <c r="N71" s="100"/>
      <c r="O71" s="100"/>
      <c r="P71" s="97"/>
      <c r="Q71" s="123"/>
    </row>
    <row r="72" spans="1:19" ht="11.25" customHeight="1">
      <c r="C72" s="29" t="s">
        <v>137</v>
      </c>
      <c r="D72" s="304"/>
      <c r="E72" s="90"/>
      <c r="F72" s="305"/>
      <c r="G72" s="305"/>
    </row>
    <row r="73" spans="1:19">
      <c r="C73" s="306"/>
      <c r="D73" s="528" t="s">
        <v>138</v>
      </c>
      <c r="E73" s="528"/>
      <c r="F73" s="528"/>
      <c r="G73" s="529" t="s">
        <v>139</v>
      </c>
      <c r="H73" s="528"/>
      <c r="I73" s="528"/>
    </row>
    <row r="74" spans="1:19" ht="45">
      <c r="B74" s="310" t="s">
        <v>35</v>
      </c>
      <c r="C74" s="307"/>
      <c r="D74" s="308" t="s">
        <v>140</v>
      </c>
      <c r="E74" s="308" t="s">
        <v>141</v>
      </c>
      <c r="F74" s="309"/>
      <c r="G74" s="308" t="s">
        <v>140</v>
      </c>
      <c r="H74" s="308" t="s">
        <v>141</v>
      </c>
      <c r="I74" s="308"/>
    </row>
    <row r="75" spans="1:19">
      <c r="B75" s="310" t="s">
        <v>36</v>
      </c>
      <c r="C75" s="219" t="s">
        <v>14</v>
      </c>
      <c r="D75" s="217">
        <v>1495.44</v>
      </c>
      <c r="E75" s="217">
        <v>1495.44</v>
      </c>
      <c r="F75" s="389"/>
      <c r="G75" s="217">
        <v>1182.96</v>
      </c>
      <c r="H75" s="217">
        <v>1182.96</v>
      </c>
      <c r="I75" s="370"/>
    </row>
    <row r="76" spans="1:19">
      <c r="B76" s="310" t="s">
        <v>37</v>
      </c>
      <c r="C76" s="178" t="s">
        <v>15</v>
      </c>
      <c r="D76" s="217">
        <v>1405.92</v>
      </c>
      <c r="E76" s="217">
        <v>1405.92</v>
      </c>
      <c r="F76" s="389"/>
      <c r="G76" s="217">
        <v>1124.04</v>
      </c>
      <c r="H76" s="217">
        <v>1124.04</v>
      </c>
      <c r="I76" s="370"/>
    </row>
    <row r="77" spans="1:19">
      <c r="B77" s="310" t="s">
        <v>38</v>
      </c>
      <c r="C77" s="178" t="s">
        <v>16</v>
      </c>
      <c r="D77" s="217">
        <v>1084.78</v>
      </c>
      <c r="E77" s="217">
        <v>1084.78</v>
      </c>
      <c r="F77" s="389"/>
      <c r="G77" s="217">
        <v>713.28</v>
      </c>
      <c r="H77" s="217">
        <v>713.28</v>
      </c>
      <c r="I77" s="370"/>
    </row>
    <row r="78" spans="1:19">
      <c r="B78" s="310" t="s">
        <v>37</v>
      </c>
      <c r="C78" s="178" t="s">
        <v>17</v>
      </c>
      <c r="D78" s="217">
        <v>1026.72</v>
      </c>
      <c r="E78" s="217">
        <v>1026.72</v>
      </c>
      <c r="F78" s="389"/>
      <c r="G78" s="217">
        <v>1023.12</v>
      </c>
      <c r="H78" s="217">
        <v>1023.12</v>
      </c>
      <c r="I78" s="370"/>
      <c r="J78" s="527"/>
      <c r="K78" s="440"/>
      <c r="L78" s="440"/>
      <c r="M78" s="440"/>
      <c r="N78" s="440"/>
      <c r="O78" s="440"/>
    </row>
    <row r="79" spans="1:19">
      <c r="B79" s="311" t="s">
        <v>39</v>
      </c>
      <c r="C79" s="178" t="s">
        <v>18</v>
      </c>
      <c r="D79" s="217">
        <v>1244.6400000000001</v>
      </c>
      <c r="E79" s="217">
        <v>1244.6400000000001</v>
      </c>
      <c r="F79" s="389"/>
      <c r="G79" s="217">
        <v>1146.5039999999999</v>
      </c>
      <c r="H79" s="217">
        <v>1146.5039999999999</v>
      </c>
      <c r="I79" s="370"/>
      <c r="J79" s="527"/>
      <c r="K79" s="440"/>
      <c r="L79" s="440"/>
      <c r="M79" s="440"/>
      <c r="N79" s="440"/>
      <c r="O79" s="440"/>
    </row>
    <row r="80" spans="1:19">
      <c r="B80" s="310" t="s">
        <v>39</v>
      </c>
      <c r="C80" s="178" t="s">
        <v>19</v>
      </c>
      <c r="D80" s="217">
        <v>1159.2</v>
      </c>
      <c r="E80" s="217">
        <v>1159.2</v>
      </c>
      <c r="F80" s="389"/>
      <c r="G80" s="217">
        <v>1180.8</v>
      </c>
      <c r="H80" s="217">
        <v>1180.8</v>
      </c>
      <c r="I80" s="370"/>
      <c r="J80" s="527"/>
      <c r="K80" s="440"/>
      <c r="L80" s="440"/>
      <c r="M80" s="440"/>
      <c r="N80" s="440"/>
      <c r="O80" s="440"/>
    </row>
    <row r="81" spans="2:14">
      <c r="B81" s="310" t="s">
        <v>38</v>
      </c>
      <c r="C81" s="178" t="s">
        <v>20</v>
      </c>
      <c r="D81" s="217">
        <v>1182.96</v>
      </c>
      <c r="E81" s="217">
        <v>1182.96</v>
      </c>
      <c r="F81" s="389"/>
      <c r="G81" s="217">
        <v>922.56</v>
      </c>
      <c r="H81" s="217">
        <v>921.072</v>
      </c>
      <c r="I81" s="370"/>
      <c r="K81" s="440"/>
      <c r="L81" s="440"/>
      <c r="M81" s="440"/>
      <c r="N81" s="440"/>
    </row>
    <row r="82" spans="2:14">
      <c r="B82" s="310" t="s">
        <v>40</v>
      </c>
      <c r="C82" s="178" t="s">
        <v>21</v>
      </c>
      <c r="D82" s="217">
        <v>986.45</v>
      </c>
      <c r="E82" s="217">
        <v>986.45</v>
      </c>
      <c r="F82" s="389"/>
      <c r="G82" s="217">
        <v>903.6</v>
      </c>
      <c r="H82" s="217">
        <v>903.6</v>
      </c>
      <c r="I82" s="370"/>
    </row>
    <row r="83" spans="2:14">
      <c r="B83" s="310" t="s">
        <v>41</v>
      </c>
      <c r="C83" s="178" t="s">
        <v>22</v>
      </c>
      <c r="D83" s="217">
        <v>1238.4000000000001</v>
      </c>
      <c r="E83" s="217">
        <v>1238.4000000000001</v>
      </c>
      <c r="F83" s="389"/>
      <c r="G83" s="217">
        <v>1058.4000000000001</v>
      </c>
      <c r="H83" s="217">
        <v>1058.4000000000001</v>
      </c>
      <c r="I83" s="370"/>
    </row>
    <row r="84" spans="2:14">
      <c r="B84" s="310" t="s">
        <v>42</v>
      </c>
      <c r="C84" s="178" t="s">
        <v>23</v>
      </c>
      <c r="D84" s="217">
        <v>1267.2449999999999</v>
      </c>
      <c r="E84" s="217">
        <v>1267.2449999999999</v>
      </c>
      <c r="F84" s="389"/>
      <c r="G84" s="217">
        <v>878.62</v>
      </c>
      <c r="H84" s="217">
        <v>878.62</v>
      </c>
      <c r="I84" s="370"/>
    </row>
    <row r="85" spans="2:14">
      <c r="B85" s="310" t="s">
        <v>43</v>
      </c>
      <c r="C85" s="178" t="s">
        <v>24</v>
      </c>
      <c r="D85" s="217">
        <v>1281.5999999999999</v>
      </c>
      <c r="E85" s="217">
        <v>1281.5999999999999</v>
      </c>
      <c r="F85" s="389"/>
      <c r="G85" s="217">
        <v>1252.8</v>
      </c>
      <c r="H85" s="217">
        <v>1252.8</v>
      </c>
      <c r="I85" s="370"/>
    </row>
    <row r="86" spans="2:14">
      <c r="C86" s="194" t="s">
        <v>25</v>
      </c>
      <c r="D86" s="218">
        <v>1324.32</v>
      </c>
      <c r="E86" s="218">
        <v>1324.32</v>
      </c>
      <c r="F86" s="390"/>
      <c r="G86" s="302">
        <v>1316.88</v>
      </c>
      <c r="H86" s="302">
        <v>1316.88</v>
      </c>
      <c r="I86" s="390"/>
    </row>
    <row r="87" spans="2:14" ht="12.75">
      <c r="D87" s="86"/>
    </row>
    <row r="89" spans="2:14" ht="12.75">
      <c r="C89" s="312" t="s">
        <v>142</v>
      </c>
      <c r="D89" s="85"/>
      <c r="E89" s="27"/>
      <c r="F89" s="27"/>
      <c r="H89"/>
    </row>
    <row r="90" spans="2:14" ht="12.75">
      <c r="C90" s="313" t="s">
        <v>146</v>
      </c>
      <c r="D90" s="314"/>
      <c r="E90" s="314"/>
      <c r="F90" s="314"/>
      <c r="H90"/>
    </row>
    <row r="91" spans="2:14" ht="33.75">
      <c r="C91" s="163"/>
      <c r="D91" s="315" t="s">
        <v>143</v>
      </c>
      <c r="E91" s="315" t="s">
        <v>144</v>
      </c>
      <c r="F91" s="315" t="s">
        <v>147</v>
      </c>
      <c r="G91"/>
      <c r="H91"/>
    </row>
    <row r="92" spans="2:14" ht="12.75">
      <c r="C92" s="316" t="s">
        <v>4</v>
      </c>
      <c r="D92" s="317">
        <v>2.6</v>
      </c>
      <c r="E92" s="317">
        <v>0.5571497299999989</v>
      </c>
      <c r="F92" s="318">
        <v>0.38</v>
      </c>
      <c r="G92"/>
      <c r="H92"/>
    </row>
    <row r="93" spans="2:14" ht="12.75">
      <c r="C93" s="316" t="s">
        <v>5</v>
      </c>
      <c r="D93" s="317">
        <v>1.2585210299999006</v>
      </c>
      <c r="E93" s="317">
        <v>2.720290000000008E-3</v>
      </c>
      <c r="F93" s="318">
        <v>0.13649425287399999</v>
      </c>
      <c r="G93"/>
      <c r="H93"/>
    </row>
    <row r="94" spans="2:14" ht="12.75">
      <c r="C94" s="316" t="s">
        <v>0</v>
      </c>
      <c r="D94" s="317">
        <v>3.9388193500000108</v>
      </c>
      <c r="E94" s="317">
        <v>0.83968930000000008</v>
      </c>
      <c r="F94" s="318">
        <v>0.19915848527300001</v>
      </c>
      <c r="G94"/>
      <c r="H94"/>
    </row>
    <row r="95" spans="2:14" ht="12.75">
      <c r="C95" s="316" t="s">
        <v>2</v>
      </c>
      <c r="D95" s="317">
        <v>3.1347328300000092</v>
      </c>
      <c r="E95" s="317">
        <v>0.12497743000000003</v>
      </c>
      <c r="F95" s="318">
        <v>0.47083333333299998</v>
      </c>
      <c r="G95"/>
      <c r="H95"/>
    </row>
    <row r="96" spans="2:14" ht="12.75">
      <c r="C96" s="316" t="s">
        <v>6</v>
      </c>
      <c r="D96" s="317">
        <v>4.6376531999999973</v>
      </c>
      <c r="E96" s="317">
        <v>5.018442E-2</v>
      </c>
      <c r="F96" s="318">
        <v>0.34408602150500001</v>
      </c>
      <c r="G96"/>
      <c r="H96"/>
    </row>
    <row r="97" spans="3:11" ht="12.75">
      <c r="C97" s="316" t="s">
        <v>7</v>
      </c>
      <c r="D97" s="317">
        <v>3.1246881900000183</v>
      </c>
      <c r="E97" s="317">
        <v>8.5377849999998992E-2</v>
      </c>
      <c r="F97" s="318">
        <v>0.36249999999999999</v>
      </c>
      <c r="G97" s="441">
        <v>1.3660752700000001</v>
      </c>
      <c r="H97" s="441" t="s">
        <v>206</v>
      </c>
      <c r="I97" s="310"/>
      <c r="J97" s="310"/>
      <c r="K97" s="310"/>
    </row>
    <row r="98" spans="3:11" ht="12.75">
      <c r="C98" s="316" t="s">
        <v>8</v>
      </c>
      <c r="D98" s="317">
        <v>1.1725117899999999</v>
      </c>
      <c r="E98" s="317">
        <v>0.63538222999999971</v>
      </c>
      <c r="F98" s="318">
        <v>0.49459999999999998</v>
      </c>
      <c r="G98"/>
      <c r="H98"/>
    </row>
    <row r="99" spans="3:11" ht="12.75">
      <c r="C99" s="316" t="s">
        <v>9</v>
      </c>
      <c r="D99" s="317">
        <v>1.1083609900000002</v>
      </c>
      <c r="E99" s="317">
        <v>1.4914449999999999</v>
      </c>
      <c r="F99" s="318">
        <v>0.55510752688200005</v>
      </c>
      <c r="G99"/>
      <c r="H99"/>
    </row>
    <row r="100" spans="3:11" ht="12.75">
      <c r="C100" s="316" t="s">
        <v>10</v>
      </c>
      <c r="D100" s="317">
        <v>0.19428236999999998</v>
      </c>
      <c r="E100" s="317">
        <v>3.8631489700000006</v>
      </c>
      <c r="F100" s="318">
        <v>0.47361111111100002</v>
      </c>
      <c r="G100"/>
      <c r="H100"/>
    </row>
    <row r="101" spans="3:11" ht="12.75">
      <c r="C101" s="316" t="s">
        <v>11</v>
      </c>
      <c r="D101" s="317">
        <v>1.4541674500000006</v>
      </c>
      <c r="E101" s="317">
        <v>2.3355187299999995</v>
      </c>
      <c r="F101" s="318">
        <v>0.47645161290300003</v>
      </c>
      <c r="G101"/>
      <c r="H101"/>
    </row>
    <row r="102" spans="3:11" ht="12.75">
      <c r="C102" s="316" t="s">
        <v>12</v>
      </c>
      <c r="D102" s="317">
        <v>2.2365659000000013</v>
      </c>
      <c r="E102" s="317">
        <v>0.58162902000000005</v>
      </c>
      <c r="F102" s="318">
        <v>0.48333333333299999</v>
      </c>
      <c r="G102"/>
      <c r="H102"/>
    </row>
    <row r="103" spans="3:11" ht="12.75">
      <c r="C103" s="316" t="s">
        <v>13</v>
      </c>
      <c r="D103" s="317">
        <v>1.6066881099999897</v>
      </c>
      <c r="E103" s="317">
        <v>4.9115297099999973</v>
      </c>
      <c r="F103" s="318">
        <v>0.350806451613</v>
      </c>
      <c r="G103"/>
      <c r="H103"/>
    </row>
    <row r="104" spans="3:11" ht="12.75">
      <c r="C104" s="322">
        <v>2020</v>
      </c>
      <c r="D104" s="319">
        <f>SUM(D92:D103)</f>
        <v>26.466991209999932</v>
      </c>
      <c r="E104" s="319">
        <f>SUM(E92:E103)</f>
        <v>15.478752679999996</v>
      </c>
      <c r="F104" s="358">
        <v>0.39306169319699996</v>
      </c>
      <c r="G104" s="320"/>
      <c r="H104"/>
    </row>
    <row r="106" spans="3:11">
      <c r="C106" s="526" t="s">
        <v>212</v>
      </c>
      <c r="D106" s="526"/>
      <c r="E106" s="526"/>
      <c r="F106" s="526"/>
      <c r="G106" s="303"/>
    </row>
    <row r="107" spans="3:11" ht="12.75">
      <c r="C107" s="29" t="s">
        <v>213</v>
      </c>
      <c r="D107" s="304"/>
      <c r="E107" s="90"/>
      <c r="F107" s="305"/>
      <c r="G107" s="305"/>
    </row>
    <row r="108" spans="3:11">
      <c r="C108" s="306"/>
      <c r="D108" s="528" t="s">
        <v>209</v>
      </c>
      <c r="E108" s="528"/>
      <c r="F108" s="528"/>
      <c r="G108" s="529" t="s">
        <v>210</v>
      </c>
      <c r="H108" s="528"/>
      <c r="I108" s="528"/>
    </row>
    <row r="109" spans="3:11" ht="45">
      <c r="C109" s="425"/>
      <c r="D109" s="308" t="s">
        <v>140</v>
      </c>
      <c r="E109" s="308" t="s">
        <v>141</v>
      </c>
      <c r="F109" s="309"/>
      <c r="G109" s="308" t="s">
        <v>140</v>
      </c>
      <c r="H109" s="308" t="s">
        <v>141</v>
      </c>
      <c r="I109" s="308"/>
    </row>
    <row r="110" spans="3:11">
      <c r="C110" s="219" t="s">
        <v>14</v>
      </c>
      <c r="D110" s="217">
        <v>840.72</v>
      </c>
      <c r="E110" s="217">
        <v>839.23199999999997</v>
      </c>
      <c r="F110" s="389"/>
      <c r="G110" s="217">
        <v>491.04</v>
      </c>
      <c r="H110" s="217">
        <v>489.55200000000002</v>
      </c>
      <c r="I110" s="370"/>
    </row>
    <row r="111" spans="3:11">
      <c r="C111" s="178" t="s">
        <v>15</v>
      </c>
      <c r="D111" s="217">
        <v>796.92</v>
      </c>
      <c r="E111" s="217">
        <v>794.13599999999997</v>
      </c>
      <c r="F111" s="389"/>
      <c r="G111" s="217">
        <v>462.14400000000001</v>
      </c>
      <c r="H111" s="217">
        <v>460.75200000000001</v>
      </c>
      <c r="I111" s="370"/>
    </row>
    <row r="112" spans="3:11">
      <c r="C112" s="178" t="s">
        <v>16</v>
      </c>
      <c r="D112" s="217">
        <v>720.71</v>
      </c>
      <c r="E112" s="217">
        <v>719.22400000000005</v>
      </c>
      <c r="F112" s="389"/>
      <c r="G112" s="217">
        <v>572.11</v>
      </c>
      <c r="H112" s="217">
        <v>570.62400000000002</v>
      </c>
      <c r="I112" s="370"/>
    </row>
    <row r="113" spans="3:9">
      <c r="C113" s="178" t="s">
        <v>17</v>
      </c>
      <c r="D113" s="217">
        <v>727.2</v>
      </c>
      <c r="E113" s="217">
        <v>725.04</v>
      </c>
      <c r="F113" s="389"/>
      <c r="G113" s="217">
        <v>466.56</v>
      </c>
      <c r="H113" s="217">
        <v>465.12</v>
      </c>
      <c r="I113" s="370"/>
    </row>
    <row r="114" spans="3:9">
      <c r="C114" s="178" t="s">
        <v>18</v>
      </c>
      <c r="D114" s="217">
        <v>483.6</v>
      </c>
      <c r="E114" s="217">
        <v>482.11200000000002</v>
      </c>
      <c r="F114" s="389"/>
      <c r="G114" s="217">
        <v>613.79999999999995</v>
      </c>
      <c r="H114" s="217">
        <v>612.31200000000001</v>
      </c>
      <c r="I114" s="370"/>
    </row>
    <row r="115" spans="3:9">
      <c r="C115" s="178" t="s">
        <v>19</v>
      </c>
      <c r="D115" s="217">
        <v>738.72</v>
      </c>
      <c r="E115" s="217">
        <v>736.56</v>
      </c>
      <c r="F115" s="427"/>
      <c r="G115" s="217">
        <v>878.4</v>
      </c>
      <c r="H115" s="217">
        <v>874.8</v>
      </c>
      <c r="I115" s="370"/>
    </row>
    <row r="116" spans="3:9">
      <c r="C116" s="178" t="s">
        <v>20</v>
      </c>
      <c r="D116" s="217">
        <v>919.58399999999995</v>
      </c>
      <c r="E116" s="217">
        <v>913.63199999999995</v>
      </c>
      <c r="F116" s="389"/>
      <c r="G116" s="217">
        <v>825.84</v>
      </c>
      <c r="H116" s="217">
        <v>823.60799999999995</v>
      </c>
      <c r="I116" s="370"/>
    </row>
    <row r="117" spans="3:9">
      <c r="C117" s="178" t="s">
        <v>21</v>
      </c>
      <c r="D117" s="217">
        <v>657.69600000000003</v>
      </c>
      <c r="E117" s="217">
        <v>653.23199999999997</v>
      </c>
      <c r="F117" s="389"/>
      <c r="G117" s="217">
        <v>918.84</v>
      </c>
      <c r="H117" s="217">
        <v>914.37599999999998</v>
      </c>
      <c r="I117" s="370"/>
    </row>
    <row r="118" spans="3:9">
      <c r="C118" s="178" t="s">
        <v>22</v>
      </c>
      <c r="D118" s="217">
        <v>792</v>
      </c>
      <c r="E118" s="217">
        <v>787.68</v>
      </c>
      <c r="F118" s="389"/>
      <c r="G118" s="217">
        <v>936</v>
      </c>
      <c r="H118" s="217">
        <v>932.4</v>
      </c>
      <c r="I118" s="370"/>
    </row>
    <row r="119" spans="3:9">
      <c r="C119" s="178" t="s">
        <v>23</v>
      </c>
      <c r="D119" s="217">
        <v>1118.99</v>
      </c>
      <c r="E119" s="217">
        <v>1114.52</v>
      </c>
      <c r="F119" s="389"/>
      <c r="G119" s="217">
        <v>817.26499999999999</v>
      </c>
      <c r="H119" s="217">
        <v>813.54</v>
      </c>
      <c r="I119" s="370"/>
    </row>
    <row r="120" spans="3:9">
      <c r="C120" s="178" t="s">
        <v>24</v>
      </c>
      <c r="D120" s="217">
        <v>793.44</v>
      </c>
      <c r="E120" s="217">
        <v>789.12</v>
      </c>
      <c r="F120" s="389"/>
      <c r="G120" s="217">
        <v>818.64</v>
      </c>
      <c r="H120" s="217">
        <v>815.76</v>
      </c>
      <c r="I120" s="370"/>
    </row>
    <row r="121" spans="3:9">
      <c r="C121" s="487" t="s">
        <v>25</v>
      </c>
      <c r="D121" s="302">
        <v>1242.48</v>
      </c>
      <c r="E121" s="302">
        <v>1238.0160000000001</v>
      </c>
      <c r="F121" s="390"/>
      <c r="G121" s="302">
        <v>810.96</v>
      </c>
      <c r="H121" s="302">
        <v>809.47199999999998</v>
      </c>
      <c r="I121" s="302"/>
    </row>
    <row r="122" spans="3:9">
      <c r="D122" s="403"/>
    </row>
    <row r="123" spans="3:9">
      <c r="C123" s="312" t="s">
        <v>152</v>
      </c>
      <c r="D123" s="85"/>
      <c r="E123" s="27"/>
      <c r="F123" s="27"/>
    </row>
    <row r="124" spans="3:9">
      <c r="C124" s="313" t="s">
        <v>153</v>
      </c>
      <c r="D124" s="314"/>
      <c r="E124" s="314"/>
      <c r="F124" s="314"/>
    </row>
    <row r="125" spans="3:9" ht="33.75">
      <c r="C125" s="163"/>
      <c r="D125" s="315" t="s">
        <v>154</v>
      </c>
      <c r="E125" s="315" t="s">
        <v>155</v>
      </c>
      <c r="F125" s="315" t="s">
        <v>147</v>
      </c>
    </row>
    <row r="126" spans="3:9">
      <c r="C126" s="316" t="s">
        <v>4</v>
      </c>
      <c r="D126" s="473">
        <v>0.25556563999999998</v>
      </c>
      <c r="E126" s="317">
        <v>1.8890199999999999E-3</v>
      </c>
      <c r="F126" s="318">
        <v>0.94086021505399997</v>
      </c>
    </row>
    <row r="127" spans="3:9">
      <c r="C127" s="316" t="s">
        <v>5</v>
      </c>
      <c r="D127" s="317">
        <v>5.4222000000000003E-3</v>
      </c>
      <c r="E127" s="317">
        <v>0.13891318000000002</v>
      </c>
      <c r="F127" s="318">
        <v>0.95545977011500005</v>
      </c>
    </row>
    <row r="128" spans="3:9">
      <c r="C128" s="316" t="s">
        <v>0</v>
      </c>
      <c r="D128" s="317">
        <v>0</v>
      </c>
      <c r="E128" s="317">
        <v>0.12418592999999999</v>
      </c>
      <c r="F128" s="318">
        <v>0.94407433380100003</v>
      </c>
    </row>
    <row r="129" spans="3:6">
      <c r="C129" s="316" t="s">
        <v>2</v>
      </c>
      <c r="D129" s="317">
        <v>0</v>
      </c>
      <c r="E129" s="317">
        <v>0.15677118999999998</v>
      </c>
      <c r="F129" s="318">
        <v>0.97222222222200005</v>
      </c>
    </row>
    <row r="130" spans="3:6">
      <c r="C130" s="316" t="s">
        <v>6</v>
      </c>
      <c r="D130" s="317">
        <v>7.82214E-3</v>
      </c>
      <c r="E130" s="317">
        <v>0.17915297999999999</v>
      </c>
      <c r="F130" s="318">
        <v>0.95833333333300008</v>
      </c>
    </row>
    <row r="131" spans="3:6">
      <c r="C131" s="316" t="s">
        <v>7</v>
      </c>
      <c r="D131" s="317">
        <v>0</v>
      </c>
      <c r="E131" s="317">
        <v>3.0071209999999994E-2</v>
      </c>
      <c r="F131" s="318">
        <v>0.98055555555599994</v>
      </c>
    </row>
    <row r="132" spans="3:6">
      <c r="C132" s="316" t="s">
        <v>8</v>
      </c>
      <c r="D132" s="317">
        <v>2.2880500000000002E-3</v>
      </c>
      <c r="E132" s="317">
        <v>3.6252000000000007E-4</v>
      </c>
      <c r="F132" s="318">
        <v>0.99327956989200006</v>
      </c>
    </row>
    <row r="133" spans="3:6">
      <c r="C133" s="316" t="s">
        <v>9</v>
      </c>
      <c r="D133" s="317">
        <v>0.11277514000000001</v>
      </c>
      <c r="E133" s="317">
        <v>3.9330109999999988E-2</v>
      </c>
      <c r="F133" s="318">
        <v>0.93145161290299994</v>
      </c>
    </row>
    <row r="134" spans="3:6">
      <c r="C134" s="316" t="s">
        <v>10</v>
      </c>
      <c r="D134" s="317">
        <v>2.4750809999999988E-2</v>
      </c>
      <c r="E134" s="317">
        <v>4.3521000000000002E-3</v>
      </c>
      <c r="F134" s="318">
        <v>0.96805555555599998</v>
      </c>
    </row>
    <row r="135" spans="3:6">
      <c r="C135" s="316" t="s">
        <v>11</v>
      </c>
      <c r="D135" s="317">
        <v>0.13575176000000003</v>
      </c>
      <c r="E135" s="317">
        <v>1.1147299999999997E-2</v>
      </c>
      <c r="F135" s="318">
        <v>0.95295698924700001</v>
      </c>
    </row>
    <row r="136" spans="3:6">
      <c r="C136" s="316" t="s">
        <v>12</v>
      </c>
      <c r="D136" s="317">
        <v>5.684985E-2</v>
      </c>
      <c r="E136" s="317">
        <v>0.11006134999999995</v>
      </c>
      <c r="F136" s="318">
        <v>0.94305555555599996</v>
      </c>
    </row>
    <row r="137" spans="3:6">
      <c r="C137" s="316" t="s">
        <v>13</v>
      </c>
      <c r="D137" s="317">
        <v>7.9404700000000016E-3</v>
      </c>
      <c r="E137" s="317">
        <v>5.9473910000000005E-2</v>
      </c>
      <c r="F137" s="318">
        <v>0.97043010752699999</v>
      </c>
    </row>
    <row r="138" spans="3:6">
      <c r="C138" s="322">
        <v>2020</v>
      </c>
      <c r="D138" s="319">
        <f>SUM(D126:D137)</f>
        <v>0.60916605999999995</v>
      </c>
      <c r="E138" s="319">
        <f>SUM(E126:E137)</f>
        <v>0.85571079999999988</v>
      </c>
      <c r="F138" s="476">
        <v>0.95924408014572005</v>
      </c>
    </row>
    <row r="141" spans="3:6">
      <c r="C141" s="312" t="s">
        <v>177</v>
      </c>
      <c r="D141" s="357"/>
    </row>
    <row r="142" spans="3:6">
      <c r="D142" s="403"/>
    </row>
    <row r="143" spans="3:6" ht="22.5">
      <c r="C143" s="162"/>
      <c r="D143" s="405" t="s">
        <v>178</v>
      </c>
      <c r="E143" s="405" t="s">
        <v>179</v>
      </c>
    </row>
    <row r="144" spans="3:6">
      <c r="C144" s="316" t="s">
        <v>14</v>
      </c>
      <c r="D144" s="317">
        <v>4.6727284946000003</v>
      </c>
      <c r="E144" s="317">
        <v>0.18034946236559099</v>
      </c>
      <c r="F144" s="475"/>
    </row>
    <row r="145" spans="3:6">
      <c r="C145" s="316" t="s">
        <v>180</v>
      </c>
      <c r="D145" s="317">
        <v>9.9821120689655238</v>
      </c>
      <c r="E145" s="317">
        <v>0.17670977011494299</v>
      </c>
      <c r="F145" s="475"/>
    </row>
    <row r="146" spans="3:6">
      <c r="C146" s="316" t="s">
        <v>126</v>
      </c>
      <c r="D146" s="317">
        <v>7.9801480484522171</v>
      </c>
      <c r="E146" s="317">
        <v>0.115531628532974</v>
      </c>
      <c r="F146" s="475"/>
    </row>
    <row r="147" spans="3:6">
      <c r="C147" s="316" t="s">
        <v>127</v>
      </c>
      <c r="D147" s="317">
        <v>4.4956111111111126</v>
      </c>
      <c r="E147" s="317">
        <v>0.116763888888889</v>
      </c>
      <c r="F147" s="475"/>
    </row>
    <row r="148" spans="3:6">
      <c r="C148" s="316" t="s">
        <v>128</v>
      </c>
      <c r="D148" s="317">
        <v>6.4675134408602153</v>
      </c>
      <c r="E148" s="317">
        <v>0.12158602150537599</v>
      </c>
      <c r="F148" s="475"/>
    </row>
    <row r="149" spans="3:6">
      <c r="C149" s="316" t="s">
        <v>129</v>
      </c>
      <c r="D149" s="317">
        <v>5.5943611110999996</v>
      </c>
      <c r="E149" s="317">
        <v>2.4375000000000001E-2</v>
      </c>
      <c r="F149" s="475"/>
    </row>
    <row r="150" spans="3:6">
      <c r="C150" s="316" t="s">
        <v>130</v>
      </c>
      <c r="D150" s="317">
        <v>3.6111827956989275</v>
      </c>
      <c r="E150" s="317">
        <v>4.6236559139784901E-3</v>
      </c>
      <c r="F150" s="475"/>
    </row>
    <row r="151" spans="3:6">
      <c r="C151" s="316" t="s">
        <v>131</v>
      </c>
      <c r="D151" s="317">
        <v>3.0309677419000001</v>
      </c>
      <c r="E151" s="317">
        <v>0.17049731182795699</v>
      </c>
      <c r="F151" s="475"/>
    </row>
    <row r="152" spans="3:6">
      <c r="C152" s="316" t="s">
        <v>132</v>
      </c>
      <c r="D152" s="317">
        <v>5.7029583332999998</v>
      </c>
      <c r="E152" s="317">
        <v>3.4291666666666699E-2</v>
      </c>
      <c r="F152" s="475"/>
    </row>
    <row r="153" spans="3:6">
      <c r="C153" s="316" t="s">
        <v>133</v>
      </c>
      <c r="D153" s="317">
        <v>4.8158791946308739</v>
      </c>
      <c r="E153" s="317">
        <v>0.144255033557047</v>
      </c>
      <c r="F153" s="475"/>
    </row>
    <row r="154" spans="3:6">
      <c r="C154" s="316" t="s">
        <v>134</v>
      </c>
      <c r="D154" s="317">
        <v>4.2068749999999984</v>
      </c>
      <c r="E154" s="317">
        <v>0.27826388888888898</v>
      </c>
      <c r="F154" s="475"/>
    </row>
    <row r="155" spans="3:6">
      <c r="C155" s="316" t="s">
        <v>135</v>
      </c>
      <c r="D155" s="317">
        <v>9.8158602150537675</v>
      </c>
      <c r="E155" s="317">
        <v>8.0040322580645099E-2</v>
      </c>
      <c r="F155" s="475"/>
    </row>
    <row r="156" spans="3:6">
      <c r="C156" s="322" t="s">
        <v>231</v>
      </c>
      <c r="D156" s="319">
        <f>AVERAGE(D144:D155)</f>
        <v>5.8646831296393858</v>
      </c>
      <c r="E156" s="319">
        <f>AVERAGE(E144:E155)</f>
        <v>0.12060730423691306</v>
      </c>
    </row>
  </sheetData>
  <customSheetViews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6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6" activePane="bottomLeft" state="frozenSplit"/>
      <selection pane="bottomLeft"/>
    </customSheetView>
    <customSheetView guid="{900DFCB7-DCF9-11D6-8470-0008C7298EBA}" showGridLines="0" showRowCol="0" outlineSymbols="0" showRuler="0">
      <pane ySplit="5" topLeftCell="A6" activePane="bottomLeft" state="frozenSplit"/>
      <selection pane="bottomLeft"/>
    </customSheetView>
    <customSheetView guid="{900DFCB8-DCF9-11D6-8470-0008C7298EBA}" showGridLines="0" showRowCol="0" outlineSymbols="0" showRuler="0">
      <pane ySplit="5" topLeftCell="A17" activePane="bottomLeft" state="frozenSplit"/>
      <selection pane="bottomLeft"/>
    </customSheetView>
    <customSheetView guid="{900DFCB9-DCF9-11D6-8470-0008C7298EBA}" showGridLines="0" showRowCol="0" outlineSymbols="0" showRuler="0">
      <pane ySplit="5" topLeftCell="A6" activePane="bottomLeft" state="frozenSplit"/>
      <selection pane="bottomLeft"/>
    </customSheetView>
    <customSheetView guid="{900DFCBA-DCF9-11D6-8470-0008C7298EBA}" showGridLines="0" showRowCol="0" outlineSymbols="0" showRuler="0">
      <pane ySplit="5" topLeftCell="A6" activePane="bottomLeft" state="frozenSplit"/>
      <selection pane="bottomLeft"/>
    </customSheetView>
    <customSheetView guid="{900DFCBB-DCF9-11D6-8470-0008C7298EBA}" showGridLines="0" showRowCol="0" outlineSymbols="0" showRuler="0">
      <pane ySplit="5" topLeftCell="A6" activePane="bottomLeft" state="frozenSplit"/>
      <selection pane="bottomLeft"/>
    </customSheetView>
    <customSheetView guid="{900DFCBC-DCF9-11D6-8470-0008C7298EBA}" showGridLines="0" showRowCol="0" outlineSymbols="0" showRuler="0">
      <pane ySplit="5" topLeftCell="A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6" activePane="bottomLeft" state="frozenSplit"/>
      <selection pane="bottomLeft"/>
    </customSheetView>
    <customSheetView guid="{900DFCBE-DCF9-11D6-8470-0008C7298EBA}" showGridLines="0" showRowCol="0" outlineSymbols="0" showRuler="0">
      <pane ySplit="5" topLeftCell="A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6" activePane="bottomLeft" state="frozenSplit"/>
      <selection pane="bottomLeft"/>
    </customSheetView>
    <customSheetView guid="{900DFCC0-DCF9-11D6-8470-0008C7298EBA}" showGridLines="0" showRowCol="0" outlineSymbols="0" showRuler="0">
      <pane ySplit="5" topLeftCell="A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6" activePane="bottomLeft" state="frozenSplit"/>
      <selection pane="bottomLeft"/>
    </customSheetView>
    <customSheetView guid="{900DFCC2-DCF9-11D6-8470-0008C7298EBA}" showGridLines="0" showRowCol="0" outlineSymbols="0" showRuler="0">
      <pane ySplit="5" topLeftCell="A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6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" activePane="bottomLeft" state="frozenSplit"/>
      <selection pane="bottomLeft"/>
    </customSheetView>
    <customSheetView guid="{900DFCC7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7">
    <mergeCell ref="C71:F71"/>
    <mergeCell ref="J78:J80"/>
    <mergeCell ref="C106:F106"/>
    <mergeCell ref="D108:F108"/>
    <mergeCell ref="G108:I108"/>
    <mergeCell ref="D73:F73"/>
    <mergeCell ref="G73:I73"/>
  </mergeCells>
  <phoneticPr fontId="0" type="noConversion"/>
  <hyperlinks>
    <hyperlink ref="C3" location="Indice!A1" display="Indice!A1" xr:uid="{00000000-0004-0000-1600-000000000000}"/>
  </hyperlinks>
  <pageMargins left="0.78740157480314965" right="0.74803149606299213" top="0.78740157480314965" bottom="0.98425196850393704" header="0" footer="0"/>
  <pageSetup paperSize="9" scale="67" fitToHeight="3" orientation="landscape" verticalDpi="4294967292" r:id="rId1"/>
  <headerFooter alignWithMargins="0"/>
  <rowBreaks count="2" manualBreakCount="2">
    <brk id="50" min="1" max="17" man="1"/>
    <brk id="87" min="1" max="1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2">
    <pageSetUpPr autoPageBreaks="0" fitToPage="1"/>
  </sheetPr>
  <dimension ref="B1:W53"/>
  <sheetViews>
    <sheetView showGridLines="0" topLeftCell="D31" zoomScaleNormal="100" workbookViewId="0">
      <selection activeCell="G11" sqref="G11"/>
    </sheetView>
  </sheetViews>
  <sheetFormatPr baseColWidth="10" defaultColWidth="11.42578125" defaultRowHeight="11.25"/>
  <cols>
    <col min="1" max="1" width="0.140625" style="36" customWidth="1"/>
    <col min="2" max="2" width="2.85546875" style="57" customWidth="1"/>
    <col min="3" max="3" width="20.140625" style="36" customWidth="1"/>
    <col min="4" max="4" width="12.5703125" style="36" customWidth="1"/>
    <col min="5" max="5" width="11.85546875" style="36" customWidth="1"/>
    <col min="6" max="6" width="9.85546875" style="36" customWidth="1"/>
    <col min="7" max="7" width="12" style="36" customWidth="1"/>
    <col min="8" max="8" width="13.42578125" style="36" customWidth="1"/>
    <col min="9" max="9" width="12.140625" style="27" customWidth="1"/>
    <col min="10" max="10" width="10.85546875" style="36" customWidth="1"/>
    <col min="11" max="11" width="13.42578125" style="36" customWidth="1"/>
    <col min="12" max="12" width="11.140625" style="36" customWidth="1"/>
    <col min="13" max="13" width="11.85546875" style="36" customWidth="1"/>
    <col min="14" max="14" width="10.85546875" style="36" customWidth="1"/>
    <col min="15" max="15" width="10.42578125" style="36" customWidth="1"/>
    <col min="16" max="16" width="10.42578125" style="27" customWidth="1"/>
    <col min="17" max="16384" width="11.42578125" style="36"/>
  </cols>
  <sheetData>
    <row r="1" spans="2:22" s="18" customFormat="1" ht="21.75" customHeight="1">
      <c r="B1" s="56"/>
      <c r="G1" s="19"/>
      <c r="J1" s="242"/>
      <c r="K1" s="412" t="s">
        <v>192</v>
      </c>
      <c r="P1" s="64"/>
    </row>
    <row r="2" spans="2:22" s="18" customFormat="1" ht="15" customHeight="1">
      <c r="B2" s="56"/>
      <c r="G2" s="19"/>
      <c r="J2" s="242"/>
      <c r="K2" s="412" t="s">
        <v>220</v>
      </c>
      <c r="P2" s="64"/>
    </row>
    <row r="3" spans="2:22" s="18" customFormat="1" ht="20.100000000000001" customHeight="1">
      <c r="B3" s="56"/>
      <c r="C3" s="12" t="str">
        <f>Indice!C4</f>
        <v>Servicios de ajuste e intercambios internacionales</v>
      </c>
      <c r="D3" s="13"/>
      <c r="E3" s="13"/>
      <c r="P3" s="64"/>
    </row>
    <row r="4" spans="2:22">
      <c r="K4" s="105" t="s">
        <v>36</v>
      </c>
      <c r="L4" s="29"/>
    </row>
    <row r="5" spans="2:22" ht="11.25" customHeight="1">
      <c r="C5" s="50" t="s">
        <v>67</v>
      </c>
      <c r="D5" s="50"/>
      <c r="E5" s="50"/>
      <c r="F5" s="51"/>
      <c r="G5" s="51"/>
      <c r="H5" s="42"/>
      <c r="K5" s="105" t="s">
        <v>37</v>
      </c>
      <c r="L5" s="29"/>
    </row>
    <row r="6" spans="2:22" ht="11.25" customHeight="1">
      <c r="C6" s="37" t="s">
        <v>48</v>
      </c>
      <c r="D6" s="37"/>
      <c r="E6" s="37"/>
      <c r="F6" s="37"/>
      <c r="G6" s="37"/>
      <c r="H6" s="42"/>
      <c r="K6" s="105" t="s">
        <v>38</v>
      </c>
      <c r="L6" s="29"/>
    </row>
    <row r="7" spans="2:22" ht="11.25" customHeight="1">
      <c r="C7" s="220"/>
      <c r="D7" s="220"/>
      <c r="E7" s="530">
        <v>2019</v>
      </c>
      <c r="F7" s="530"/>
      <c r="G7" s="530"/>
      <c r="H7" s="530">
        <v>2020</v>
      </c>
      <c r="I7" s="530"/>
      <c r="J7" s="530"/>
      <c r="K7" s="105" t="s">
        <v>37</v>
      </c>
      <c r="L7" s="29"/>
    </row>
    <row r="8" spans="2:22" ht="11.25" customHeight="1">
      <c r="B8" s="58"/>
      <c r="C8" s="221"/>
      <c r="D8" s="221"/>
      <c r="E8" s="222" t="s">
        <v>55</v>
      </c>
      <c r="F8" s="222" t="s">
        <v>56</v>
      </c>
      <c r="G8" s="222" t="s">
        <v>156</v>
      </c>
      <c r="H8" s="222" t="s">
        <v>55</v>
      </c>
      <c r="I8" s="222" t="s">
        <v>56</v>
      </c>
      <c r="J8" s="222" t="s">
        <v>156</v>
      </c>
      <c r="K8" s="105" t="s">
        <v>39</v>
      </c>
      <c r="L8" s="29"/>
    </row>
    <row r="9" spans="2:22" ht="11.25" customHeight="1">
      <c r="B9" s="58" t="s">
        <v>29</v>
      </c>
      <c r="C9" s="178" t="s">
        <v>51</v>
      </c>
      <c r="D9" s="178"/>
      <c r="E9" s="217">
        <v>6801.4366</v>
      </c>
      <c r="F9" s="217">
        <v>257.0677</v>
      </c>
      <c r="G9" s="217">
        <f>E9+F9</f>
        <v>7058.5042999999996</v>
      </c>
      <c r="H9" s="217">
        <v>9431.1530000000002</v>
      </c>
      <c r="I9" s="217">
        <v>548.25609999999995</v>
      </c>
      <c r="J9" s="217">
        <f>H9+I9</f>
        <v>9979.4091000000008</v>
      </c>
      <c r="K9" s="356">
        <f>SUM(G22:G33)-H9</f>
        <v>0</v>
      </c>
      <c r="L9" s="356">
        <f>SUM(K22:K33)-I9</f>
        <v>0</v>
      </c>
    </row>
    <row r="10" spans="2:22" ht="11.25" customHeight="1">
      <c r="B10" s="58" t="s">
        <v>30</v>
      </c>
      <c r="C10" s="178" t="s">
        <v>28</v>
      </c>
      <c r="D10" s="178"/>
      <c r="E10" s="217">
        <v>970.74090000000001</v>
      </c>
      <c r="F10" s="217">
        <v>1678.8246859999999</v>
      </c>
      <c r="G10" s="217">
        <f t="shared" ref="G10:G13" si="0">E10+F10</f>
        <v>2649.5655859999997</v>
      </c>
      <c r="H10" s="217">
        <v>1212.027552</v>
      </c>
      <c r="I10" s="217">
        <v>1631.0806170000001</v>
      </c>
      <c r="J10" s="217">
        <f t="shared" ref="J10:J14" si="1">H10+I10</f>
        <v>2843.1081690000001</v>
      </c>
      <c r="K10" s="356">
        <f>SUM(H40:H51)-I10</f>
        <v>-1.0917000000063126E-2</v>
      </c>
      <c r="L10" s="356">
        <f>SUM(H40:H51)-I10</f>
        <v>-1.0917000000063126E-2</v>
      </c>
    </row>
    <row r="11" spans="2:22" ht="11.25" customHeight="1">
      <c r="B11" s="58" t="s">
        <v>49</v>
      </c>
      <c r="C11" s="178" t="s">
        <v>29</v>
      </c>
      <c r="D11" s="178"/>
      <c r="E11" s="217">
        <v>1351.4425000000001</v>
      </c>
      <c r="F11" s="217">
        <v>680.87429999999995</v>
      </c>
      <c r="G11" s="217">
        <f t="shared" si="0"/>
        <v>2032.3168000000001</v>
      </c>
      <c r="H11" s="217">
        <v>1542.6504</v>
      </c>
      <c r="I11" s="217">
        <v>1060.5218</v>
      </c>
      <c r="J11" s="217">
        <f t="shared" si="1"/>
        <v>2603.1722</v>
      </c>
      <c r="K11" s="356">
        <f>SUM(E40:E51)-H11</f>
        <v>4.9600000000054933E-2</v>
      </c>
      <c r="L11" s="356">
        <f>SUM(I40:I51)-I11</f>
        <v>4.9600000000054933E-2</v>
      </c>
    </row>
    <row r="12" spans="2:22" ht="11.25" customHeight="1">
      <c r="B12" s="60"/>
      <c r="C12" s="178" t="s">
        <v>226</v>
      </c>
      <c r="D12" s="178"/>
      <c r="E12" s="217">
        <v>2224.7192</v>
      </c>
      <c r="F12" s="217">
        <v>866.45809999999994</v>
      </c>
      <c r="G12" s="217">
        <f t="shared" si="0"/>
        <v>3091.1772999999998</v>
      </c>
      <c r="H12" s="217">
        <v>2107.3498</v>
      </c>
      <c r="I12" s="217">
        <v>871.51649999999995</v>
      </c>
      <c r="J12" s="217">
        <f>H12+I12</f>
        <v>2978.8662999999997</v>
      </c>
      <c r="K12" s="356">
        <f>SUM(F40:F51)-H12</f>
        <v>0</v>
      </c>
      <c r="L12" s="356">
        <f>SUM(J40:J51)-I12</f>
        <v>0</v>
      </c>
    </row>
    <row r="13" spans="2:22" ht="11.25" customHeight="1">
      <c r="C13" s="178" t="s">
        <v>49</v>
      </c>
      <c r="D13" s="178"/>
      <c r="E13" s="217">
        <v>101.12730000000001</v>
      </c>
      <c r="F13" s="217">
        <v>193.41149999999999</v>
      </c>
      <c r="G13" s="217">
        <f t="shared" si="0"/>
        <v>294.53879999999998</v>
      </c>
      <c r="H13" s="217">
        <v>728.25059999999996</v>
      </c>
      <c r="I13" s="217">
        <v>366.01870000000002</v>
      </c>
      <c r="J13" s="217">
        <f t="shared" si="1"/>
        <v>1094.2692999999999</v>
      </c>
      <c r="K13" s="356">
        <f>SUM(G40:G51)-H13</f>
        <v>0</v>
      </c>
      <c r="L13" s="356">
        <f>SUM(K40:K51)-I13</f>
        <v>0</v>
      </c>
    </row>
    <row r="14" spans="2:22" ht="11.25" customHeight="1">
      <c r="C14" s="399" t="s">
        <v>3</v>
      </c>
      <c r="D14" s="399"/>
      <c r="E14" s="400">
        <f>SUM(E9:E13)</f>
        <v>11449.466499999999</v>
      </c>
      <c r="F14" s="400">
        <f>SUM(F9:F13)</f>
        <v>3676.6362859999999</v>
      </c>
      <c r="G14" s="400">
        <f>SUM(G9:G13)</f>
        <v>15126.102785999999</v>
      </c>
      <c r="H14" s="400">
        <f>SUM(H9:H13)</f>
        <v>15021.431352</v>
      </c>
      <c r="I14" s="400">
        <f>SUM(I9:I13)</f>
        <v>4477.3937169999999</v>
      </c>
      <c r="J14" s="400">
        <f t="shared" si="1"/>
        <v>19498.825068999999</v>
      </c>
      <c r="K14" s="355"/>
      <c r="L14" s="29"/>
    </row>
    <row r="15" spans="2:22" ht="11.25" customHeight="1">
      <c r="D15" s="234" t="e">
        <f>SUM(#REF!)</f>
        <v>#REF!</v>
      </c>
      <c r="E15" s="234" t="e">
        <f>SUM(#REF!)</f>
        <v>#REF!</v>
      </c>
      <c r="F15" s="235">
        <v>155.98383760109999</v>
      </c>
      <c r="G15" s="236">
        <v>44.868637483500002</v>
      </c>
      <c r="H15" s="236">
        <v>44.868637483500002</v>
      </c>
      <c r="I15" s="236">
        <v>44.868637483500002</v>
      </c>
      <c r="J15" s="236">
        <v>44.868637483500002</v>
      </c>
      <c r="K15" s="235">
        <v>32.537199995199998</v>
      </c>
      <c r="L15" s="40"/>
      <c r="M15" s="74"/>
      <c r="N15" s="47"/>
      <c r="O15" s="47"/>
      <c r="P15"/>
      <c r="Q15"/>
      <c r="R15"/>
      <c r="S15"/>
      <c r="T15"/>
      <c r="U15"/>
      <c r="V15"/>
    </row>
    <row r="16" spans="2:22" ht="11.25" customHeight="1">
      <c r="F16" s="102"/>
      <c r="G16" s="103"/>
      <c r="I16" s="39"/>
      <c r="J16" s="41"/>
      <c r="K16" s="103"/>
      <c r="L16" s="40"/>
      <c r="M16" s="40"/>
      <c r="N16"/>
      <c r="O16"/>
      <c r="P16"/>
      <c r="Q16"/>
      <c r="R16"/>
      <c r="S16"/>
      <c r="T16"/>
      <c r="U16"/>
      <c r="V16"/>
    </row>
    <row r="17" spans="2:23" ht="11.25" customHeight="1">
      <c r="C17" s="51" t="s">
        <v>87</v>
      </c>
      <c r="D17" s="51"/>
      <c r="E17" s="51"/>
      <c r="F17" s="46"/>
      <c r="G17" s="46"/>
      <c r="H17" s="46"/>
      <c r="I17" s="46"/>
      <c r="K17" s="91"/>
      <c r="L17" s="40"/>
      <c r="M17" s="40"/>
      <c r="N17"/>
      <c r="O17"/>
      <c r="P17"/>
      <c r="Q17"/>
      <c r="R17"/>
      <c r="S17"/>
      <c r="T17"/>
      <c r="U17"/>
      <c r="V17"/>
    </row>
    <row r="18" spans="2:23" ht="11.25" customHeight="1">
      <c r="B18" s="59"/>
      <c r="C18" s="45" t="s">
        <v>81</v>
      </c>
      <c r="D18" s="45"/>
      <c r="E18" s="45"/>
      <c r="F18" s="48"/>
      <c r="G18" s="49"/>
      <c r="H18" s="27"/>
      <c r="K18" s="71" t="s">
        <v>43</v>
      </c>
      <c r="L18" s="40"/>
      <c r="M18" s="40"/>
      <c r="N18"/>
      <c r="O18"/>
      <c r="P18"/>
      <c r="Q18"/>
      <c r="R18"/>
      <c r="S18"/>
      <c r="T18"/>
      <c r="U18"/>
      <c r="V18"/>
    </row>
    <row r="19" spans="2:23" ht="11.25" customHeight="1">
      <c r="B19" s="59"/>
      <c r="C19" s="197"/>
      <c r="D19" s="534" t="s">
        <v>57</v>
      </c>
      <c r="E19" s="534"/>
      <c r="F19" s="534"/>
      <c r="G19" s="534"/>
      <c r="H19" s="534" t="s">
        <v>58</v>
      </c>
      <c r="I19" s="534"/>
      <c r="J19" s="534"/>
      <c r="K19" s="534"/>
      <c r="L19" s="40"/>
      <c r="M19" s="40"/>
      <c r="N19" s="40"/>
      <c r="O19"/>
      <c r="P19"/>
      <c r="Q19"/>
      <c r="R19"/>
      <c r="S19"/>
      <c r="T19"/>
      <c r="U19"/>
      <c r="V19"/>
      <c r="W19"/>
    </row>
    <row r="20" spans="2:23" ht="20.25" customHeight="1">
      <c r="B20" s="59"/>
      <c r="C20" s="223"/>
      <c r="D20" s="531" t="s">
        <v>82</v>
      </c>
      <c r="E20" s="531" t="s">
        <v>83</v>
      </c>
      <c r="F20" s="531" t="s">
        <v>174</v>
      </c>
      <c r="G20" s="531" t="s">
        <v>3</v>
      </c>
      <c r="H20" s="531" t="s">
        <v>82</v>
      </c>
      <c r="I20" s="531" t="s">
        <v>83</v>
      </c>
      <c r="J20" s="531" t="s">
        <v>174</v>
      </c>
      <c r="K20" s="531" t="s">
        <v>3</v>
      </c>
      <c r="L20" s="40"/>
      <c r="M20" s="40"/>
      <c r="N20"/>
      <c r="O20"/>
      <c r="P20"/>
      <c r="Q20"/>
      <c r="R20"/>
      <c r="S20"/>
      <c r="T20"/>
      <c r="U20"/>
      <c r="V20"/>
    </row>
    <row r="21" spans="2:23" ht="20.25" customHeight="1">
      <c r="B21" s="58"/>
      <c r="C21" s="195"/>
      <c r="D21" s="532"/>
      <c r="E21" s="532"/>
      <c r="F21" s="532"/>
      <c r="G21" s="532" t="s">
        <v>3</v>
      </c>
      <c r="H21" s="532"/>
      <c r="I21" s="532"/>
      <c r="J21" s="532"/>
      <c r="K21" s="532" t="s">
        <v>3</v>
      </c>
      <c r="L21" s="40"/>
      <c r="M21" s="40"/>
      <c r="N21"/>
      <c r="O21"/>
      <c r="P21"/>
      <c r="Q21"/>
      <c r="R21"/>
      <c r="S21"/>
      <c r="T21"/>
      <c r="U21"/>
      <c r="V21"/>
    </row>
    <row r="22" spans="2:23" ht="11.25" customHeight="1">
      <c r="B22" s="58" t="s">
        <v>35</v>
      </c>
      <c r="C22" s="178" t="s">
        <v>4</v>
      </c>
      <c r="D22" s="369">
        <v>556.61400000000003</v>
      </c>
      <c r="E22" s="369">
        <v>144.88999999999999</v>
      </c>
      <c r="F22" s="369">
        <v>0</v>
      </c>
      <c r="G22" s="370">
        <f>SUM(D22:F22)</f>
        <v>701.50400000000002</v>
      </c>
      <c r="H22" s="369">
        <v>2.8768000000000002</v>
      </c>
      <c r="I22" s="369">
        <v>0.56789999999999996</v>
      </c>
      <c r="J22" s="369">
        <v>0</v>
      </c>
      <c r="K22" s="370">
        <f>SUM(H22:J22)</f>
        <v>3.4447000000000001</v>
      </c>
      <c r="L22" s="40"/>
      <c r="M22" s="40"/>
      <c r="N22"/>
      <c r="O22"/>
      <c r="P22"/>
      <c r="Q22"/>
      <c r="R22"/>
      <c r="S22"/>
      <c r="T22"/>
      <c r="U22"/>
      <c r="V22"/>
    </row>
    <row r="23" spans="2:23" ht="11.25" customHeight="1">
      <c r="B23" s="58" t="s">
        <v>36</v>
      </c>
      <c r="C23" s="178" t="s">
        <v>5</v>
      </c>
      <c r="D23" s="369">
        <v>562.96030000000007</v>
      </c>
      <c r="E23" s="369">
        <v>163.71700000000001</v>
      </c>
      <c r="F23" s="369">
        <v>0</v>
      </c>
      <c r="G23" s="370">
        <f t="shared" ref="G23:G26" si="2">SUM(D23:F23)</f>
        <v>726.67730000000006</v>
      </c>
      <c r="H23" s="369">
        <v>4.6578999999999997</v>
      </c>
      <c r="I23" s="369">
        <v>0</v>
      </c>
      <c r="J23" s="369">
        <v>0</v>
      </c>
      <c r="K23" s="370">
        <f t="shared" ref="K23:K31" si="3">SUM(H23:J23)</f>
        <v>4.6578999999999997</v>
      </c>
      <c r="L23" s="40"/>
      <c r="M23" s="40"/>
      <c r="N23"/>
      <c r="O23"/>
      <c r="P23"/>
      <c r="Q23"/>
      <c r="R23"/>
      <c r="S23"/>
      <c r="T23"/>
      <c r="U23"/>
      <c r="V23"/>
    </row>
    <row r="24" spans="2:23" ht="11.25" customHeight="1">
      <c r="B24" s="58" t="s">
        <v>37</v>
      </c>
      <c r="C24" s="178" t="s">
        <v>0</v>
      </c>
      <c r="D24" s="369">
        <v>801.56389999999999</v>
      </c>
      <c r="E24" s="369">
        <v>158.589</v>
      </c>
      <c r="F24" s="369">
        <v>0</v>
      </c>
      <c r="G24" s="370">
        <f t="shared" si="2"/>
        <v>960.15290000000005</v>
      </c>
      <c r="H24" s="369">
        <v>0.3649</v>
      </c>
      <c r="I24" s="369">
        <v>2.9389000000000003</v>
      </c>
      <c r="J24" s="369">
        <v>0</v>
      </c>
      <c r="K24" s="370">
        <f t="shared" si="3"/>
        <v>3.3038000000000003</v>
      </c>
      <c r="L24" s="40"/>
      <c r="M24" s="40"/>
      <c r="N24"/>
      <c r="O24"/>
      <c r="P24"/>
      <c r="Q24"/>
      <c r="R24"/>
      <c r="S24"/>
      <c r="T24"/>
      <c r="U24"/>
      <c r="V24"/>
    </row>
    <row r="25" spans="2:23" ht="11.25" customHeight="1">
      <c r="B25" s="58" t="s">
        <v>38</v>
      </c>
      <c r="C25" s="178" t="s">
        <v>2</v>
      </c>
      <c r="D25" s="369">
        <v>1309.5673999999999</v>
      </c>
      <c r="E25" s="369">
        <v>68.64</v>
      </c>
      <c r="F25" s="369">
        <v>0</v>
      </c>
      <c r="G25" s="370">
        <f t="shared" si="2"/>
        <v>1378.2074</v>
      </c>
      <c r="H25" s="369">
        <v>0</v>
      </c>
      <c r="I25" s="369">
        <v>0.22750000000000001</v>
      </c>
      <c r="J25" s="369">
        <v>0</v>
      </c>
      <c r="K25" s="370">
        <f t="shared" si="3"/>
        <v>0.22750000000000001</v>
      </c>
      <c r="L25" s="40"/>
      <c r="M25" s="40"/>
      <c r="N25"/>
      <c r="O25"/>
      <c r="P25"/>
      <c r="Q25"/>
      <c r="R25"/>
      <c r="S25"/>
      <c r="T25"/>
      <c r="U25"/>
      <c r="V25"/>
    </row>
    <row r="26" spans="2:23" ht="11.25" customHeight="1">
      <c r="B26" s="58" t="s">
        <v>37</v>
      </c>
      <c r="C26" s="178" t="s">
        <v>6</v>
      </c>
      <c r="D26" s="369">
        <v>1004.6909000000001</v>
      </c>
      <c r="E26" s="369">
        <v>104.28100000000001</v>
      </c>
      <c r="F26" s="369">
        <v>0</v>
      </c>
      <c r="G26" s="370">
        <f t="shared" si="2"/>
        <v>1108.9719</v>
      </c>
      <c r="H26" s="369">
        <v>0.1386</v>
      </c>
      <c r="I26" s="369">
        <v>1.3855</v>
      </c>
      <c r="J26" s="369">
        <v>0</v>
      </c>
      <c r="K26" s="370">
        <f t="shared" si="3"/>
        <v>1.5241</v>
      </c>
      <c r="L26" s="40"/>
      <c r="M26" s="40"/>
      <c r="N26"/>
      <c r="O26"/>
      <c r="P26"/>
      <c r="Q26"/>
      <c r="R26"/>
      <c r="S26"/>
      <c r="T26"/>
      <c r="U26"/>
      <c r="V26"/>
    </row>
    <row r="27" spans="2:23" ht="11.25" customHeight="1">
      <c r="B27" s="58" t="s">
        <v>39</v>
      </c>
      <c r="C27" s="178" t="s">
        <v>7</v>
      </c>
      <c r="D27" s="369">
        <v>535.37950000000001</v>
      </c>
      <c r="E27" s="369">
        <v>176.37200000000001</v>
      </c>
      <c r="F27" s="369">
        <v>0</v>
      </c>
      <c r="G27" s="370">
        <f t="shared" ref="G27:G33" si="4">SUM(D27:F27)</f>
        <v>711.75150000000008</v>
      </c>
      <c r="H27" s="369">
        <v>79.114100000000008</v>
      </c>
      <c r="I27" s="369">
        <v>3.4113000000000002</v>
      </c>
      <c r="J27" s="369">
        <v>0</v>
      </c>
      <c r="K27" s="370">
        <f t="shared" si="3"/>
        <v>82.525400000000005</v>
      </c>
      <c r="L27" s="40"/>
      <c r="M27" s="40"/>
      <c r="N27"/>
      <c r="O27"/>
      <c r="P27"/>
      <c r="Q27"/>
      <c r="R27"/>
      <c r="S27"/>
      <c r="T27"/>
      <c r="U27"/>
      <c r="V27"/>
    </row>
    <row r="28" spans="2:23" ht="11.25" customHeight="1">
      <c r="B28" s="58" t="s">
        <v>39</v>
      </c>
      <c r="C28" s="178" t="s">
        <v>8</v>
      </c>
      <c r="D28" s="369">
        <v>243.36829999999998</v>
      </c>
      <c r="E28" s="369">
        <v>200.65100000000001</v>
      </c>
      <c r="F28" s="369">
        <v>0</v>
      </c>
      <c r="G28" s="370">
        <f t="shared" si="4"/>
        <v>444.01929999999999</v>
      </c>
      <c r="H28" s="369">
        <v>232.49299999999999</v>
      </c>
      <c r="I28" s="369">
        <v>14.9702</v>
      </c>
      <c r="J28" s="369">
        <v>0</v>
      </c>
      <c r="K28" s="370">
        <f t="shared" si="3"/>
        <v>247.4632</v>
      </c>
      <c r="L28" s="40"/>
      <c r="M28" s="40"/>
      <c r="N28"/>
      <c r="O28"/>
      <c r="P28"/>
      <c r="Q28"/>
      <c r="R28"/>
      <c r="S28"/>
      <c r="T28"/>
      <c r="U28"/>
      <c r="V28"/>
    </row>
    <row r="29" spans="2:23" ht="11.25" customHeight="1">
      <c r="B29" s="58" t="s">
        <v>38</v>
      </c>
      <c r="C29" s="178" t="s">
        <v>9</v>
      </c>
      <c r="D29" s="369">
        <v>360.34640000000002</v>
      </c>
      <c r="E29" s="369">
        <v>188.38979999999998</v>
      </c>
      <c r="F29" s="369">
        <v>0</v>
      </c>
      <c r="G29" s="370">
        <f t="shared" si="4"/>
        <v>548.73620000000005</v>
      </c>
      <c r="H29" s="369">
        <v>106.66289999999999</v>
      </c>
      <c r="I29" s="369">
        <v>0.53710000000000002</v>
      </c>
      <c r="J29" s="369">
        <v>0</v>
      </c>
      <c r="K29" s="370">
        <f t="shared" si="3"/>
        <v>107.19999999999999</v>
      </c>
      <c r="L29" s="40"/>
      <c r="M29" s="40"/>
      <c r="N29"/>
      <c r="O29"/>
      <c r="P29"/>
      <c r="Q29"/>
      <c r="R29"/>
      <c r="S29"/>
      <c r="T29"/>
      <c r="U29"/>
      <c r="V29"/>
    </row>
    <row r="30" spans="2:23" ht="11.25" customHeight="1">
      <c r="B30" s="58" t="s">
        <v>40</v>
      </c>
      <c r="C30" s="178" t="s">
        <v>10</v>
      </c>
      <c r="D30" s="369">
        <v>389.61829999999998</v>
      </c>
      <c r="E30" s="369">
        <v>150.91039999999998</v>
      </c>
      <c r="F30" s="369">
        <v>0</v>
      </c>
      <c r="G30" s="370">
        <f t="shared" si="4"/>
        <v>540.52869999999996</v>
      </c>
      <c r="H30" s="369">
        <v>47.620199999999997</v>
      </c>
      <c r="I30" s="369">
        <v>7.6906000000000008</v>
      </c>
      <c r="J30" s="369">
        <v>0</v>
      </c>
      <c r="K30" s="370">
        <f t="shared" si="3"/>
        <v>55.3108</v>
      </c>
      <c r="L30" s="40"/>
      <c r="M30" s="40"/>
      <c r="N30"/>
      <c r="O30"/>
      <c r="P30"/>
      <c r="Q30"/>
      <c r="R30"/>
      <c r="S30"/>
      <c r="T30"/>
      <c r="U30"/>
      <c r="V30"/>
    </row>
    <row r="31" spans="2:23" ht="11.25" customHeight="1">
      <c r="B31" s="58" t="s">
        <v>41</v>
      </c>
      <c r="C31" s="178" t="s">
        <v>11</v>
      </c>
      <c r="D31" s="369">
        <v>713.41210000000001</v>
      </c>
      <c r="E31" s="369">
        <v>140.57499999999999</v>
      </c>
      <c r="F31" s="369">
        <v>0</v>
      </c>
      <c r="G31" s="370">
        <f t="shared" si="4"/>
        <v>853.98710000000005</v>
      </c>
      <c r="H31" s="369">
        <v>16.585799999999999</v>
      </c>
      <c r="I31" s="369">
        <v>14.897399999999999</v>
      </c>
      <c r="J31" s="369">
        <v>0</v>
      </c>
      <c r="K31" s="370">
        <f t="shared" si="3"/>
        <v>31.483199999999997</v>
      </c>
      <c r="L31" s="40"/>
      <c r="M31" s="40"/>
      <c r="N31"/>
      <c r="O31"/>
      <c r="P31"/>
      <c r="Q31"/>
      <c r="R31"/>
      <c r="S31"/>
      <c r="T31"/>
      <c r="U31"/>
      <c r="V31"/>
    </row>
    <row r="32" spans="2:23" ht="11.25" customHeight="1">
      <c r="B32" s="58" t="s">
        <v>42</v>
      </c>
      <c r="C32" s="178" t="s">
        <v>12</v>
      </c>
      <c r="D32" s="369">
        <v>608.27499999999998</v>
      </c>
      <c r="E32" s="369">
        <v>164.51859999999999</v>
      </c>
      <c r="F32" s="369">
        <v>0</v>
      </c>
      <c r="G32" s="370">
        <f t="shared" si="4"/>
        <v>772.79359999999997</v>
      </c>
      <c r="H32" s="369">
        <v>0.1022</v>
      </c>
      <c r="I32" s="369">
        <v>6.6097000000000001</v>
      </c>
      <c r="J32" s="369">
        <v>0</v>
      </c>
      <c r="K32" s="370">
        <f t="shared" ref="K32:K33" si="5">SUM(H32:J32)</f>
        <v>6.7119</v>
      </c>
      <c r="L32" s="40"/>
      <c r="M32" s="40"/>
      <c r="N32"/>
      <c r="O32"/>
      <c r="P32"/>
      <c r="Q32"/>
      <c r="R32"/>
      <c r="S32"/>
      <c r="T32"/>
      <c r="U32"/>
      <c r="V32"/>
    </row>
    <row r="33" spans="2:22" ht="11.25" customHeight="1">
      <c r="B33" s="57" t="s">
        <v>43</v>
      </c>
      <c r="C33" s="179" t="s">
        <v>13</v>
      </c>
      <c r="D33" s="371">
        <v>568.24509999999998</v>
      </c>
      <c r="E33" s="371">
        <v>115.578</v>
      </c>
      <c r="F33" s="371">
        <v>0</v>
      </c>
      <c r="G33" s="371">
        <f t="shared" si="4"/>
        <v>683.82309999999995</v>
      </c>
      <c r="H33" s="371">
        <v>0.84189999999999998</v>
      </c>
      <c r="I33" s="371">
        <v>3.5616999999999996</v>
      </c>
      <c r="J33" s="371">
        <v>0</v>
      </c>
      <c r="K33" s="371">
        <f t="shared" si="5"/>
        <v>4.4036</v>
      </c>
      <c r="L33" s="40"/>
      <c r="M33" s="40"/>
      <c r="N33"/>
      <c r="O33"/>
      <c r="P33"/>
      <c r="Q33"/>
      <c r="R33"/>
      <c r="S33"/>
      <c r="T33"/>
      <c r="U33"/>
      <c r="V33"/>
    </row>
    <row r="34" spans="2:22" ht="11.25" customHeight="1">
      <c r="D34" s="237">
        <f t="shared" ref="D34:E34" si="6">SUM(D22:D33)</f>
        <v>7654.0412000000015</v>
      </c>
      <c r="E34" s="237">
        <f t="shared" si="6"/>
        <v>1777.1118000000001</v>
      </c>
      <c r="F34" s="340"/>
      <c r="G34" s="339"/>
      <c r="H34" s="339"/>
      <c r="I34" s="340"/>
      <c r="J34" s="237">
        <f>SUM(J22:J33)</f>
        <v>0</v>
      </c>
      <c r="K34" s="40"/>
      <c r="L34" s="40"/>
      <c r="M34" s="40"/>
      <c r="N34"/>
      <c r="O34"/>
      <c r="P34"/>
      <c r="Q34"/>
      <c r="R34"/>
      <c r="S34"/>
      <c r="T34"/>
      <c r="U34"/>
      <c r="V34"/>
    </row>
    <row r="35" spans="2:22" s="18" customFormat="1" ht="14.25">
      <c r="B35" s="56"/>
      <c r="C35" s="36"/>
      <c r="D35" s="46"/>
      <c r="E35" s="36"/>
      <c r="F35" s="72"/>
      <c r="G35" s="72"/>
      <c r="H35" s="72"/>
      <c r="I35" s="72"/>
      <c r="J35" s="52"/>
      <c r="K35" s="52"/>
      <c r="L35" s="52"/>
      <c r="M35" s="127"/>
      <c r="P35" s="64"/>
    </row>
    <row r="36" spans="2:22" s="18" customFormat="1" ht="14.25">
      <c r="B36" s="56"/>
      <c r="C36" s="51" t="s">
        <v>157</v>
      </c>
      <c r="D36" s="51"/>
      <c r="E36" s="51"/>
      <c r="F36" s="24"/>
      <c r="I36" s="25"/>
      <c r="K36" s="52"/>
      <c r="L36" s="52"/>
      <c r="M36" s="52"/>
      <c r="P36" s="64"/>
    </row>
    <row r="37" spans="2:22" s="18" customFormat="1" ht="14.25">
      <c r="B37" s="56"/>
      <c r="C37" s="26" t="s">
        <v>59</v>
      </c>
      <c r="D37" s="26"/>
      <c r="E37" s="26"/>
      <c r="F37" s="21"/>
      <c r="G37" s="21"/>
      <c r="H37" s="22"/>
      <c r="I37" s="23"/>
      <c r="K37" s="52"/>
      <c r="L37" s="52"/>
      <c r="M37" s="52"/>
      <c r="P37" s="64"/>
    </row>
    <row r="38" spans="2:22" s="18" customFormat="1" ht="11.25" customHeight="1">
      <c r="B38" s="56"/>
      <c r="C38" s="197"/>
      <c r="D38" s="533" t="s">
        <v>57</v>
      </c>
      <c r="E38" s="533"/>
      <c r="F38" s="533"/>
      <c r="G38" s="533"/>
      <c r="H38" s="533" t="s">
        <v>58</v>
      </c>
      <c r="I38" s="533"/>
      <c r="J38" s="533"/>
      <c r="K38" s="533"/>
      <c r="L38" s="52"/>
      <c r="M38" s="52"/>
      <c r="P38" s="64"/>
    </row>
    <row r="39" spans="2:22" s="18" customFormat="1" ht="35.25">
      <c r="B39" s="56"/>
      <c r="C39" s="224"/>
      <c r="D39" s="336" t="s">
        <v>28</v>
      </c>
      <c r="E39" s="336" t="s">
        <v>29</v>
      </c>
      <c r="F39" s="335" t="s">
        <v>225</v>
      </c>
      <c r="G39" s="335" t="s">
        <v>101</v>
      </c>
      <c r="H39" s="336" t="s">
        <v>28</v>
      </c>
      <c r="I39" s="336" t="s">
        <v>29</v>
      </c>
      <c r="J39" s="335" t="s">
        <v>225</v>
      </c>
      <c r="K39" s="335" t="s">
        <v>101</v>
      </c>
      <c r="L39" s="52"/>
      <c r="M39" s="52"/>
      <c r="P39" s="64"/>
    </row>
    <row r="40" spans="2:22" s="18" customFormat="1" ht="11.25" customHeight="1">
      <c r="B40" s="56"/>
      <c r="C40" s="178" t="s">
        <v>4</v>
      </c>
      <c r="D40" s="180">
        <v>78.5869</v>
      </c>
      <c r="E40" s="180">
        <v>124.69589999999999</v>
      </c>
      <c r="F40" s="180">
        <v>268.6979</v>
      </c>
      <c r="G40" s="226">
        <v>40.218300000000006</v>
      </c>
      <c r="H40" s="180">
        <v>156.614</v>
      </c>
      <c r="I40" s="180">
        <v>48.798400000000001</v>
      </c>
      <c r="J40" s="180">
        <v>69.61</v>
      </c>
      <c r="K40" s="226">
        <v>13.3971</v>
      </c>
      <c r="L40" s="107"/>
      <c r="M40"/>
      <c r="P40" s="64"/>
    </row>
    <row r="41" spans="2:22" s="18" customFormat="1" ht="11.25" customHeight="1">
      <c r="B41" s="56"/>
      <c r="C41" s="178" t="s">
        <v>5</v>
      </c>
      <c r="D41" s="180">
        <v>104.6677</v>
      </c>
      <c r="E41" s="180">
        <v>73.293700000000001</v>
      </c>
      <c r="F41" s="180">
        <v>119.65860000000001</v>
      </c>
      <c r="G41" s="226">
        <v>11.937700000000001</v>
      </c>
      <c r="H41" s="180">
        <v>110.9199</v>
      </c>
      <c r="I41" s="180">
        <v>64.714300000000009</v>
      </c>
      <c r="J41" s="180">
        <v>88.701800000000006</v>
      </c>
      <c r="K41" s="226">
        <v>12.517700000000001</v>
      </c>
      <c r="L41" s="107"/>
      <c r="M41"/>
      <c r="P41" s="64"/>
    </row>
    <row r="42" spans="2:22" s="18" customFormat="1" ht="11.25" customHeight="1">
      <c r="B42" s="56"/>
      <c r="C42" s="178" t="s">
        <v>0</v>
      </c>
      <c r="D42" s="180">
        <v>123.1574</v>
      </c>
      <c r="E42" s="180">
        <v>160.66410000000002</v>
      </c>
      <c r="F42" s="180">
        <v>88.085399999999993</v>
      </c>
      <c r="G42" s="226">
        <v>33.165900000000001</v>
      </c>
      <c r="H42" s="180">
        <v>115.19410000000001</v>
      </c>
      <c r="I42" s="180">
        <v>163.68820000000002</v>
      </c>
      <c r="J42" s="180">
        <v>91.164699999999996</v>
      </c>
      <c r="K42" s="226">
        <v>17.277200000000001</v>
      </c>
      <c r="L42" s="107"/>
      <c r="M42"/>
      <c r="P42" s="64"/>
    </row>
    <row r="43" spans="2:22" s="18" customFormat="1" ht="11.25" customHeight="1">
      <c r="B43" s="56"/>
      <c r="C43" s="178" t="s">
        <v>2</v>
      </c>
      <c r="D43" s="180">
        <v>144.8597</v>
      </c>
      <c r="E43" s="180">
        <v>68.796800000000005</v>
      </c>
      <c r="F43" s="180">
        <v>93.903999999999996</v>
      </c>
      <c r="G43" s="226">
        <v>13.054200000000002</v>
      </c>
      <c r="H43" s="180">
        <v>85.37530000000001</v>
      </c>
      <c r="I43" s="180">
        <v>150.86860000000001</v>
      </c>
      <c r="J43" s="180">
        <v>111.193</v>
      </c>
      <c r="K43" s="226">
        <v>7.7922000000000002</v>
      </c>
      <c r="L43" s="107"/>
      <c r="M43"/>
      <c r="P43" s="64"/>
    </row>
    <row r="44" spans="2:22" s="18" customFormat="1" ht="12.75">
      <c r="B44" s="56"/>
      <c r="C44" s="178" t="s">
        <v>6</v>
      </c>
      <c r="D44" s="180">
        <v>120.89530000000001</v>
      </c>
      <c r="E44" s="180">
        <v>105.7508</v>
      </c>
      <c r="F44" s="180">
        <v>126.336</v>
      </c>
      <c r="G44" s="226">
        <v>15.7812</v>
      </c>
      <c r="H44" s="180">
        <v>101.92269999999999</v>
      </c>
      <c r="I44" s="180">
        <v>84.459800000000001</v>
      </c>
      <c r="J44" s="180">
        <v>72.427999999999997</v>
      </c>
      <c r="K44" s="226">
        <v>17.162599999999998</v>
      </c>
      <c r="L44" s="107"/>
      <c r="M44"/>
      <c r="P44" s="64"/>
    </row>
    <row r="45" spans="2:22" s="18" customFormat="1" ht="11.25" customHeight="1">
      <c r="B45" s="56"/>
      <c r="C45" s="178" t="s">
        <v>7</v>
      </c>
      <c r="D45" s="180">
        <v>102.75369999999999</v>
      </c>
      <c r="E45" s="180">
        <v>161.9171</v>
      </c>
      <c r="F45" s="180">
        <v>309.99900000000002</v>
      </c>
      <c r="G45" s="226">
        <v>21.7821</v>
      </c>
      <c r="H45" s="180">
        <v>123.1336</v>
      </c>
      <c r="I45" s="180">
        <v>48.863800000000005</v>
      </c>
      <c r="J45" s="180">
        <v>41.43</v>
      </c>
      <c r="K45" s="226">
        <v>41.286300000000004</v>
      </c>
      <c r="L45" s="107"/>
      <c r="M45"/>
      <c r="P45" s="64"/>
    </row>
    <row r="46" spans="2:22" s="18" customFormat="1" ht="11.25" customHeight="1">
      <c r="B46" s="56"/>
      <c r="C46" s="178" t="s">
        <v>8</v>
      </c>
      <c r="D46" s="180">
        <v>75.579899999999995</v>
      </c>
      <c r="E46" s="180">
        <v>161.0504</v>
      </c>
      <c r="F46" s="180">
        <v>321.91300000000001</v>
      </c>
      <c r="G46" s="226">
        <v>16.256700000000002</v>
      </c>
      <c r="H46" s="180">
        <v>178.97379999999998</v>
      </c>
      <c r="I46" s="180">
        <v>45.478900000000003</v>
      </c>
      <c r="J46" s="180">
        <v>40.813000000000002</v>
      </c>
      <c r="K46" s="226">
        <v>43.550899999999999</v>
      </c>
      <c r="L46" s="107"/>
      <c r="M46"/>
      <c r="P46" s="64"/>
    </row>
    <row r="47" spans="2:22" s="18" customFormat="1" ht="11.25" customHeight="1">
      <c r="B47" s="56"/>
      <c r="C47" s="178" t="s">
        <v>9</v>
      </c>
      <c r="D47" s="180">
        <v>89.481200000000001</v>
      </c>
      <c r="E47" s="180">
        <v>116.27369999999999</v>
      </c>
      <c r="F47" s="180">
        <v>202.172</v>
      </c>
      <c r="G47" s="226">
        <v>67.635800000000003</v>
      </c>
      <c r="H47" s="180">
        <v>167.31560000000002</v>
      </c>
      <c r="I47" s="180">
        <v>85.757800000000003</v>
      </c>
      <c r="J47" s="180">
        <v>107.139</v>
      </c>
      <c r="K47" s="226">
        <v>51.974499999999999</v>
      </c>
      <c r="L47" s="107"/>
      <c r="M47"/>
      <c r="P47" s="64"/>
    </row>
    <row r="48" spans="2:22" s="18" customFormat="1" ht="11.25" customHeight="1">
      <c r="B48" s="56"/>
      <c r="C48" s="178" t="s">
        <v>10</v>
      </c>
      <c r="D48" s="180">
        <v>86.9255</v>
      </c>
      <c r="E48" s="180">
        <v>122.4701</v>
      </c>
      <c r="F48" s="180">
        <v>139.81800000000001</v>
      </c>
      <c r="G48" s="226">
        <v>141.1095</v>
      </c>
      <c r="H48" s="180">
        <v>170.7884</v>
      </c>
      <c r="I48" s="180">
        <v>77.094499999999996</v>
      </c>
      <c r="J48" s="180">
        <v>76.132000000000005</v>
      </c>
      <c r="K48" s="226">
        <v>50.954300000000003</v>
      </c>
      <c r="L48" s="107"/>
      <c r="M48"/>
      <c r="P48" s="64"/>
    </row>
    <row r="49" spans="2:16" s="18" customFormat="1" ht="11.25" customHeight="1">
      <c r="B49" s="56"/>
      <c r="C49" s="178" t="s">
        <v>11</v>
      </c>
      <c r="D49" s="180">
        <v>102.2152</v>
      </c>
      <c r="E49" s="180">
        <v>127.85850000000001</v>
      </c>
      <c r="F49" s="180">
        <v>174.017</v>
      </c>
      <c r="G49" s="226">
        <v>113.2133</v>
      </c>
      <c r="H49" s="180">
        <v>141.322</v>
      </c>
      <c r="I49" s="180">
        <v>105.98869999999999</v>
      </c>
      <c r="J49" s="180">
        <v>57.134</v>
      </c>
      <c r="K49" s="226">
        <v>71.912899999999993</v>
      </c>
      <c r="L49" s="107"/>
      <c r="M49"/>
      <c r="P49" s="64"/>
    </row>
    <row r="50" spans="2:16" s="18" customFormat="1" ht="11.25" customHeight="1">
      <c r="B50" s="56"/>
      <c r="C50" s="178" t="s">
        <v>12</v>
      </c>
      <c r="D50" s="180">
        <v>82.322000000000003</v>
      </c>
      <c r="E50" s="180">
        <v>118.73939999999999</v>
      </c>
      <c r="F50" s="180">
        <v>130.3459</v>
      </c>
      <c r="G50" s="226">
        <v>125.95189999999999</v>
      </c>
      <c r="H50" s="180">
        <v>141.4341</v>
      </c>
      <c r="I50" s="180">
        <v>80.155600000000007</v>
      </c>
      <c r="J50" s="180">
        <v>81.762</v>
      </c>
      <c r="K50" s="226">
        <v>24.0564</v>
      </c>
      <c r="L50" s="107"/>
      <c r="M50"/>
      <c r="P50" s="64"/>
    </row>
    <row r="51" spans="2:16" s="18" customFormat="1" ht="11.25" customHeight="1">
      <c r="B51" s="56"/>
      <c r="C51" s="179" t="s">
        <v>13</v>
      </c>
      <c r="D51" s="181">
        <v>100.5853</v>
      </c>
      <c r="E51" s="181">
        <v>201.18950000000001</v>
      </c>
      <c r="F51" s="225">
        <v>132.40299999999999</v>
      </c>
      <c r="G51" s="227">
        <v>128.14400000000001</v>
      </c>
      <c r="H51" s="181">
        <v>138.0762</v>
      </c>
      <c r="I51" s="181">
        <v>104.7028</v>
      </c>
      <c r="J51" s="225">
        <v>34.009</v>
      </c>
      <c r="K51" s="227">
        <v>14.1366</v>
      </c>
      <c r="L51" s="107"/>
      <c r="M51"/>
      <c r="P51" s="64"/>
    </row>
    <row r="52" spans="2:16" s="18" customFormat="1" ht="11.25" customHeight="1">
      <c r="B52" s="56"/>
      <c r="C52" s="36"/>
      <c r="D52" s="238">
        <f>SUM(D40:D51)</f>
        <v>1212.0298</v>
      </c>
      <c r="E52" s="238">
        <f>SUM(E40:E51)</f>
        <v>1542.7</v>
      </c>
      <c r="F52" s="238">
        <f>SUM(F40:F51)</f>
        <v>2107.3498</v>
      </c>
      <c r="G52" s="240">
        <f>MAX(G40:G51)</f>
        <v>141.1095</v>
      </c>
      <c r="H52" s="240">
        <f>SUMPRODUCT(D40:D51,H40:H51)/SUM(D40:D51)</f>
        <v>130.99307811590936</v>
      </c>
      <c r="I52" s="239">
        <f>MAX(I40:I51)</f>
        <v>163.68820000000002</v>
      </c>
      <c r="J52" s="240">
        <f>SUMPRODUCT(E40:E51,J40:J51)/SUM(E40:E51)</f>
        <v>67.450255923206058</v>
      </c>
      <c r="K52" s="386"/>
      <c r="L52" s="108"/>
      <c r="M52" s="52"/>
      <c r="P52" s="64"/>
    </row>
    <row r="53" spans="2:16" s="18" customFormat="1" ht="11.25" customHeight="1">
      <c r="B53" s="56"/>
      <c r="C53" s="36"/>
      <c r="D53" s="46"/>
      <c r="E53" s="46"/>
      <c r="F53" s="72"/>
      <c r="G53" s="72"/>
      <c r="H53" s="72"/>
      <c r="I53" s="72"/>
      <c r="J53" s="52"/>
      <c r="K53" s="52"/>
      <c r="L53" s="52"/>
      <c r="M53" s="52"/>
      <c r="P53" s="64"/>
    </row>
  </sheetData>
  <customSheetViews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23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41" activePane="bottomLeft" state="frozenSplit"/>
      <selection pane="bottomLeft"/>
    </customSheetView>
    <customSheetView guid="{900DFCB7-DCF9-11D6-8470-0008C7298EBA}" showGridLines="0" showRowCol="0" outlineSymbols="0" showRuler="0">
      <pane ySplit="5" topLeftCell="A58" activePane="bottomLeft" state="frozenSplit"/>
      <selection pane="bottomLeft"/>
    </customSheetView>
    <customSheetView guid="{900DFCB8-DCF9-11D6-8470-0008C7298EBA}" showGridLines="0" showRowCol="0" outlineSymbols="0" showRuler="0">
      <pane ySplit="5" topLeftCell="A6" activePane="bottomLeft" state="frozenSplit"/>
      <selection pane="bottomLeft"/>
    </customSheetView>
    <customSheetView guid="{900DFCB9-DCF9-11D6-8470-0008C7298EBA}" showGridLines="0" showRowCol="0" outlineSymbols="0" showRuler="0">
      <pane ySplit="5" topLeftCell="A74" activePane="bottomLeft" state="frozenSplit"/>
      <selection pane="bottomLeft"/>
    </customSheetView>
    <customSheetView guid="{900DFCBA-DCF9-11D6-8470-0008C7298EBA}" showGridLines="0" showRowCol="0" outlineSymbols="0" showRuler="0">
      <pane ySplit="5" topLeftCell="A84" activePane="bottomLeft" state="frozenSplit"/>
      <selection pane="bottomLeft"/>
    </customSheetView>
    <customSheetView guid="{900DFCBB-DCF9-11D6-8470-0008C7298EBA}" showGridLines="0" showRowCol="0" outlineSymbols="0" showRuler="0">
      <pane ySplit="5" topLeftCell="A119" activePane="bottomLeft" state="frozenSplit"/>
      <selection pane="bottomLeft"/>
    </customSheetView>
    <customSheetView guid="{900DFCBC-DCF9-11D6-8470-0008C7298EBA}" showGridLines="0" showRowCol="0" outlineSymbols="0" showRuler="0">
      <pane ySplit="5" topLeftCell="A153" activePane="bottomLeft" state="frozenSplit"/>
      <selection pane="bottomLeft"/>
    </customSheetView>
    <customSheetView guid="{900DFCBD-DCF9-11D6-8470-0008C7298EBA}" showGridLines="0" showRowCol="0" outlineSymbols="0" showRuler="0">
      <pane ySplit="5" topLeftCell="A171" activePane="bottomLeft" state="frozenSplit"/>
      <selection pane="bottomLeft"/>
    </customSheetView>
    <customSheetView guid="{900DFCBE-DCF9-11D6-8470-0008C7298EBA}" showGridLines="0" showRowCol="0" outlineSymbols="0" showRuler="0">
      <pane ySplit="5" topLeftCell="A20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224" activePane="bottomLeft" state="frozenSplit"/>
      <selection pane="bottomLeft"/>
    </customSheetView>
    <customSheetView guid="{900DFCC0-DCF9-11D6-8470-0008C7298EBA}" showGridLines="0" showRowCol="0" outlineSymbols="0" showRuler="0">
      <pane ySplit="5" topLeftCell="A242" activePane="bottomLeft" state="frozenSplit"/>
      <selection pane="bottomLeft"/>
    </customSheetView>
    <customSheetView guid="{900DFCC1-DCF9-11D6-8470-0008C7298EBA}" showGridLines="0" showRowCol="0" outlineSymbols="0" showRuler="0">
      <pane ySplit="5" topLeftCell="A102" activePane="bottomLeft" state="frozenSplit"/>
      <selection pane="bottomLeft"/>
    </customSheetView>
    <customSheetView guid="{900DFCC2-DCF9-11D6-8470-0008C7298EBA}" showGridLines="0" showRowCol="0" outlineSymbols="0" showRuler="0">
      <pane ySplit="5" topLeftCell="A13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13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4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189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79" activePane="bottomLeft" state="frozenSplit"/>
      <selection pane="bottomLeft"/>
    </customSheetView>
    <customSheetView guid="{900DFCC7-DCF9-11D6-8470-0008C7298EBA}" showGridLines="0" showRowCol="0" outlineSymbols="0" showRuler="0">
      <pane ySplit="5" topLeftCell="A712" activePane="bottomLeft" state="frozenSplit"/>
      <selection pane="bottomLeft"/>
    </customSheetView>
  </customSheetViews>
  <mergeCells count="14">
    <mergeCell ref="D38:G38"/>
    <mergeCell ref="H38:K38"/>
    <mergeCell ref="H20:H21"/>
    <mergeCell ref="D19:G19"/>
    <mergeCell ref="F20:F21"/>
    <mergeCell ref="J20:J21"/>
    <mergeCell ref="H19:K19"/>
    <mergeCell ref="K20:K21"/>
    <mergeCell ref="E7:G7"/>
    <mergeCell ref="H7:J7"/>
    <mergeCell ref="D20:D21"/>
    <mergeCell ref="E20:E21"/>
    <mergeCell ref="I20:I21"/>
    <mergeCell ref="G20:G21"/>
  </mergeCells>
  <phoneticPr fontId="0" type="noConversion"/>
  <hyperlinks>
    <hyperlink ref="C3" location="Indice!A1" display="Indice!A1" xr:uid="{00000000-0004-0000-1700-000000000000}"/>
  </hyperlinks>
  <pageMargins left="0.78740157480314965" right="0.74803149606299213" top="0.78740157480314965" bottom="0.98425196850393704" header="0" footer="0"/>
  <pageSetup paperSize="9" scale="66" orientation="landscape" verticalDpi="4294967292" r:id="rId1"/>
  <headerFooter alignWithMargins="0"/>
  <colBreaks count="1" manualBreakCount="1">
    <brk id="1" max="1048575" man="1"/>
  </colBreaks>
  <ignoredErrors>
    <ignoredError sqref="C1:I2 D3:P3 L2:P2 C4:K4 P4:P8 C8:F8 C7:D7 J7:K7 C14:D14 P9:P14 C35:P35 C9:D11 K8 C34:E34 C21:E21 C19:D19 L19:Q19 G21 L21:P22 C16:P16 C15 K15:P15 C22:C33 J34:P34 L25:P33 C37:P37 D36:P36 C52:P53 C40:C51 L38:P38 C38 C39 L40:P51 L39:P39 M20:P20 C18:P18 C17:G17 I17 L24:P24 L23 N23:P23 C20 L1:P1 K17:P17 C13:D13 D12 C6:K6 C5:D5 F5:K5" formula="1"/>
    <ignoredError sqref="D15:G15" evalError="1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43">
    <pageSetUpPr autoPageBreaks="0" fitToPage="1"/>
  </sheetPr>
  <dimension ref="A1:AG77"/>
  <sheetViews>
    <sheetView showGridLines="0" topLeftCell="A61" zoomScale="99" zoomScaleNormal="99" workbookViewId="0">
      <selection activeCell="D87" sqref="D87"/>
    </sheetView>
  </sheetViews>
  <sheetFormatPr baseColWidth="10" defaultColWidth="11.42578125" defaultRowHeight="11.25"/>
  <cols>
    <col min="1" max="1" width="2.85546875" style="57" customWidth="1"/>
    <col min="2" max="2" width="10.140625" style="36" customWidth="1"/>
    <col min="3" max="3" width="13.5703125" style="36" customWidth="1"/>
    <col min="4" max="4" width="10.5703125" style="36" customWidth="1"/>
    <col min="5" max="5" width="11.5703125" style="36" customWidth="1"/>
    <col min="6" max="6" width="11.140625" style="36" customWidth="1"/>
    <col min="7" max="7" width="11.140625" style="36" bestFit="1" customWidth="1"/>
    <col min="8" max="8" width="11.140625" style="27" customWidth="1"/>
    <col min="9" max="9" width="11.140625" style="36" customWidth="1"/>
    <col min="10" max="10" width="10" style="396" customWidth="1"/>
    <col min="11" max="11" width="8.140625" style="396" bestFit="1" customWidth="1"/>
    <col min="12" max="12" width="10.5703125" style="396" customWidth="1"/>
    <col min="13" max="13" width="11.140625" style="396" customWidth="1"/>
    <col min="14" max="14" width="7.85546875" style="396" bestFit="1" customWidth="1"/>
    <col min="15" max="15" width="9.85546875" style="397" bestFit="1" customWidth="1"/>
    <col min="16" max="16" width="7.85546875" style="36" bestFit="1" customWidth="1"/>
    <col min="17" max="17" width="5.85546875" style="36" bestFit="1" customWidth="1"/>
    <col min="18" max="18" width="9.85546875" style="36" bestFit="1" customWidth="1"/>
    <col min="19" max="20" width="10.140625" style="36" bestFit="1" customWidth="1"/>
    <col min="21" max="22" width="7.85546875" style="36" bestFit="1" customWidth="1"/>
    <col min="23" max="24" width="9" style="36" bestFit="1" customWidth="1"/>
    <col min="25" max="26" width="10.85546875" style="36" bestFit="1" customWidth="1"/>
    <col min="27" max="28" width="11.140625" style="36" bestFit="1" customWidth="1"/>
    <col min="29" max="30" width="10.42578125" style="36" bestFit="1" customWidth="1"/>
    <col min="31" max="32" width="11.42578125" style="36"/>
    <col min="33" max="34" width="10.42578125" style="36" bestFit="1" customWidth="1"/>
    <col min="35" max="36" width="8.5703125" style="36" bestFit="1" customWidth="1"/>
    <col min="37" max="16384" width="11.42578125" style="36"/>
  </cols>
  <sheetData>
    <row r="1" spans="1:33" s="18" customFormat="1" ht="21.75" customHeight="1">
      <c r="A1" s="56"/>
      <c r="F1" s="19"/>
      <c r="H1" s="54"/>
      <c r="I1" s="398"/>
      <c r="J1" s="394"/>
      <c r="K1" s="401" t="s">
        <v>192</v>
      </c>
      <c r="L1" s="394"/>
      <c r="M1" s="394"/>
      <c r="N1" s="394"/>
      <c r="O1" s="395"/>
    </row>
    <row r="2" spans="1:33" s="18" customFormat="1" ht="15" customHeight="1">
      <c r="A2" s="56"/>
      <c r="F2" s="19"/>
      <c r="H2" s="9"/>
      <c r="J2" s="394"/>
      <c r="K2" s="401" t="s">
        <v>220</v>
      </c>
      <c r="L2" s="394"/>
      <c r="M2" s="394"/>
      <c r="N2" s="394"/>
      <c r="O2" s="395"/>
    </row>
    <row r="3" spans="1:33" s="18" customFormat="1" ht="20.100000000000001" customHeight="1">
      <c r="A3" s="56"/>
      <c r="B3" s="12" t="str">
        <f>Indice!C4</f>
        <v>Servicios de ajuste e intercambios internacionales</v>
      </c>
      <c r="C3" s="13"/>
      <c r="D3" s="13"/>
      <c r="J3" s="394"/>
      <c r="K3" s="394"/>
      <c r="L3" s="394"/>
      <c r="M3" s="394"/>
      <c r="N3" s="394"/>
      <c r="O3" s="395"/>
    </row>
    <row r="4" spans="1:33">
      <c r="G4" s="18"/>
    </row>
    <row r="5" spans="1:33">
      <c r="B5" s="50" t="s">
        <v>61</v>
      </c>
      <c r="G5" s="18"/>
    </row>
    <row r="6" spans="1:33" ht="45">
      <c r="B6" s="228" t="s">
        <v>70</v>
      </c>
      <c r="C6" s="241" t="s">
        <v>89</v>
      </c>
      <c r="D6" s="241" t="s">
        <v>190</v>
      </c>
      <c r="E6" s="241" t="s">
        <v>186</v>
      </c>
      <c r="F6" s="241" t="s">
        <v>191</v>
      </c>
      <c r="G6" s="241" t="s">
        <v>92</v>
      </c>
      <c r="H6" s="241" t="s">
        <v>93</v>
      </c>
      <c r="I6" s="241" t="s">
        <v>63</v>
      </c>
      <c r="J6" s="420" t="s">
        <v>90</v>
      </c>
      <c r="K6" s="420" t="s">
        <v>91</v>
      </c>
      <c r="L6" s="420" t="s">
        <v>64</v>
      </c>
      <c r="M6" s="420" t="s">
        <v>65</v>
      </c>
      <c r="N6" s="420" t="s">
        <v>66</v>
      </c>
      <c r="O6" s="420" t="s">
        <v>3</v>
      </c>
      <c r="P6" s="421"/>
      <c r="Q6" s="413"/>
      <c r="R6" s="413"/>
      <c r="S6" s="413"/>
      <c r="T6" s="413"/>
      <c r="U6" s="413"/>
      <c r="V6" s="413"/>
      <c r="W6" s="413"/>
      <c r="X6" s="413"/>
      <c r="Y6" s="387"/>
      <c r="Z6" s="387"/>
      <c r="AA6" s="387"/>
      <c r="AB6" s="387"/>
      <c r="AC6" s="387"/>
      <c r="AD6" s="387"/>
      <c r="AE6" s="387"/>
      <c r="AF6" s="387"/>
      <c r="AG6" s="387"/>
    </row>
    <row r="7" spans="1:33">
      <c r="A7" s="58" t="s">
        <v>35</v>
      </c>
      <c r="B7" s="158" t="s">
        <v>4</v>
      </c>
      <c r="C7" s="229">
        <v>137.096631</v>
      </c>
      <c r="D7" s="229">
        <f>SUM(J7:K7)</f>
        <v>10.53448</v>
      </c>
      <c r="E7" s="229">
        <v>70.576482999999996</v>
      </c>
      <c r="F7" s="229">
        <f>SUM(L7:N7)</f>
        <v>31.376701000000001</v>
      </c>
      <c r="G7" s="229">
        <v>1.0800000000000001E-2</v>
      </c>
      <c r="H7" s="365">
        <v>0.434888</v>
      </c>
      <c r="I7" s="229">
        <v>18.272580000000001</v>
      </c>
      <c r="J7" s="420">
        <v>2.7584810000000002</v>
      </c>
      <c r="K7" s="420">
        <v>7.7759989999999997</v>
      </c>
      <c r="L7" s="420">
        <v>6.2646459999999999</v>
      </c>
      <c r="M7" s="420">
        <v>5.4332030000000007</v>
      </c>
      <c r="N7" s="420">
        <v>19.678851999999999</v>
      </c>
      <c r="O7" s="420">
        <v>268.30256300000002</v>
      </c>
      <c r="P7" s="420">
        <f>SUM(C7:I7)</f>
        <v>268.30256299999996</v>
      </c>
      <c r="Q7" s="479"/>
      <c r="R7" s="479"/>
      <c r="S7" s="479"/>
      <c r="T7" s="479"/>
      <c r="U7" s="479"/>
      <c r="V7" s="479"/>
      <c r="W7" s="479"/>
      <c r="X7" s="413"/>
      <c r="Y7" s="387"/>
      <c r="Z7" s="387"/>
      <c r="AA7" s="387"/>
      <c r="AB7" s="387"/>
      <c r="AC7" s="387"/>
      <c r="AD7" s="387"/>
      <c r="AE7" s="387"/>
      <c r="AF7" s="387"/>
      <c r="AG7" s="387"/>
    </row>
    <row r="8" spans="1:33">
      <c r="A8" s="58" t="s">
        <v>36</v>
      </c>
      <c r="B8" s="158" t="s">
        <v>5</v>
      </c>
      <c r="C8" s="229">
        <v>163.94054299999999</v>
      </c>
      <c r="D8" s="229">
        <f t="shared" ref="D8:D18" si="0">SUM(J8:K8)</f>
        <v>11.976089</v>
      </c>
      <c r="E8" s="229">
        <v>79.439464999999998</v>
      </c>
      <c r="F8" s="229">
        <f t="shared" ref="F8:F18" si="1">SUM(L8:N8)</f>
        <v>33.841109000000003</v>
      </c>
      <c r="G8" s="229">
        <v>1.3599999999999999E-2</v>
      </c>
      <c r="H8" s="365">
        <v>0.39013600000000004</v>
      </c>
      <c r="I8" s="229">
        <v>7.4077020000000005</v>
      </c>
      <c r="J8" s="420">
        <v>1.319013</v>
      </c>
      <c r="K8" s="420">
        <v>10.657076</v>
      </c>
      <c r="L8" s="420">
        <v>4.5435510000000008</v>
      </c>
      <c r="M8" s="420">
        <v>2.304014</v>
      </c>
      <c r="N8" s="420">
        <v>26.993544</v>
      </c>
      <c r="O8" s="420">
        <v>297.00864399999995</v>
      </c>
      <c r="P8" s="420">
        <f>SUM(C8:I8)</f>
        <v>297.008644</v>
      </c>
      <c r="Q8" s="479"/>
      <c r="R8" s="479"/>
      <c r="S8" s="479"/>
      <c r="T8" s="479"/>
      <c r="U8" s="479"/>
      <c r="V8" s="479"/>
      <c r="W8" s="479"/>
      <c r="X8" s="413"/>
      <c r="Y8" s="387"/>
      <c r="Z8" s="387"/>
      <c r="AA8" s="387"/>
      <c r="AB8" s="387"/>
      <c r="AC8" s="387"/>
      <c r="AD8" s="387"/>
      <c r="AE8" s="387"/>
      <c r="AF8" s="387"/>
      <c r="AG8" s="387"/>
    </row>
    <row r="9" spans="1:33">
      <c r="A9" s="58" t="s">
        <v>37</v>
      </c>
      <c r="B9" s="158" t="s">
        <v>0</v>
      </c>
      <c r="C9" s="229">
        <v>242.36884099999997</v>
      </c>
      <c r="D9" s="229">
        <f t="shared" si="0"/>
        <v>26.343367000000001</v>
      </c>
      <c r="E9" s="229">
        <v>95.108502999999999</v>
      </c>
      <c r="F9" s="229">
        <f t="shared" si="1"/>
        <v>63.657066</v>
      </c>
      <c r="G9" s="229">
        <v>6.7999999999999996E-3</v>
      </c>
      <c r="H9" s="365">
        <v>0.41720000000000002</v>
      </c>
      <c r="I9" s="229">
        <v>19.297971</v>
      </c>
      <c r="J9" s="420">
        <v>0.424346</v>
      </c>
      <c r="K9" s="420">
        <v>25.919021000000001</v>
      </c>
      <c r="L9" s="420">
        <v>14.299742</v>
      </c>
      <c r="M9" s="420">
        <v>1.713152</v>
      </c>
      <c r="N9" s="420">
        <v>47.644171999999998</v>
      </c>
      <c r="O9" s="420">
        <v>447.199748</v>
      </c>
      <c r="P9" s="420">
        <f t="shared" ref="P9:P19" si="2">SUM(C9:I9)</f>
        <v>447.19974799999994</v>
      </c>
      <c r="Q9" s="479"/>
      <c r="R9" s="479"/>
      <c r="S9" s="479"/>
      <c r="T9" s="479"/>
      <c r="U9" s="479"/>
      <c r="V9" s="479"/>
      <c r="W9" s="479"/>
      <c r="X9" s="413"/>
      <c r="Y9" s="387"/>
      <c r="Z9" s="387"/>
      <c r="AA9" s="387"/>
      <c r="AB9" s="387"/>
      <c r="AC9" s="387"/>
      <c r="AD9" s="387"/>
      <c r="AE9" s="387"/>
      <c r="AF9" s="387"/>
      <c r="AG9" s="387"/>
    </row>
    <row r="10" spans="1:33">
      <c r="A10" s="58" t="s">
        <v>38</v>
      </c>
      <c r="B10" s="158" t="s">
        <v>2</v>
      </c>
      <c r="C10" s="229">
        <v>165.19419099999999</v>
      </c>
      <c r="D10" s="229">
        <f t="shared" si="0"/>
        <v>30.457427000000003</v>
      </c>
      <c r="E10" s="229">
        <v>122.901111</v>
      </c>
      <c r="F10" s="229">
        <f t="shared" si="1"/>
        <v>66.772376000000008</v>
      </c>
      <c r="G10" s="229">
        <v>0</v>
      </c>
      <c r="H10" s="365">
        <v>0.32061200000000001</v>
      </c>
      <c r="I10" s="229">
        <v>12.918304000000001</v>
      </c>
      <c r="J10" s="420">
        <v>0.12915199999999999</v>
      </c>
      <c r="K10" s="420">
        <v>30.328275000000001</v>
      </c>
      <c r="L10" s="420">
        <v>20.163132000000001</v>
      </c>
      <c r="M10" s="420">
        <v>0.16014300000000001</v>
      </c>
      <c r="N10" s="420">
        <v>46.449100999999999</v>
      </c>
      <c r="O10" s="420">
        <v>398.56402100000003</v>
      </c>
      <c r="P10" s="420">
        <f t="shared" si="2"/>
        <v>398.56402099999997</v>
      </c>
      <c r="Q10" s="479"/>
      <c r="R10" s="479"/>
      <c r="S10" s="479"/>
      <c r="T10" s="479"/>
      <c r="U10" s="479"/>
      <c r="V10" s="479"/>
      <c r="W10" s="479"/>
      <c r="X10" s="413"/>
      <c r="Y10" s="387"/>
      <c r="Z10" s="387"/>
      <c r="AA10" s="387"/>
      <c r="AB10" s="387"/>
      <c r="AC10" s="387"/>
      <c r="AD10" s="387"/>
      <c r="AE10" s="387"/>
      <c r="AF10" s="387"/>
      <c r="AG10" s="387"/>
    </row>
    <row r="11" spans="1:33">
      <c r="A11" s="58" t="s">
        <v>37</v>
      </c>
      <c r="B11" s="158" t="s">
        <v>6</v>
      </c>
      <c r="C11" s="229">
        <v>106.406961</v>
      </c>
      <c r="D11" s="229">
        <f t="shared" si="0"/>
        <v>23.257857999999999</v>
      </c>
      <c r="E11" s="229">
        <v>113.26966499999999</v>
      </c>
      <c r="F11" s="229">
        <f t="shared" si="1"/>
        <v>44.924085999999996</v>
      </c>
      <c r="G11" s="229">
        <v>0</v>
      </c>
      <c r="H11" s="365">
        <v>5.6180000000000001E-2</v>
      </c>
      <c r="I11" s="229">
        <v>14.803122</v>
      </c>
      <c r="J11" s="420">
        <v>0.71179300000000001</v>
      </c>
      <c r="K11" s="420">
        <v>22.546064999999999</v>
      </c>
      <c r="L11" s="420">
        <v>9.665227999999999</v>
      </c>
      <c r="M11" s="420">
        <v>0.43718000000000001</v>
      </c>
      <c r="N11" s="420">
        <v>34.821677999999999</v>
      </c>
      <c r="O11" s="420">
        <v>302.717872</v>
      </c>
      <c r="P11" s="420">
        <f t="shared" si="2"/>
        <v>302.71787199999994</v>
      </c>
      <c r="Q11" s="479"/>
      <c r="R11" s="479"/>
      <c r="S11" s="479"/>
      <c r="T11" s="479"/>
      <c r="U11" s="479"/>
      <c r="V11" s="479"/>
      <c r="W11" s="479"/>
      <c r="X11" s="413"/>
      <c r="Y11" s="387"/>
      <c r="Z11" s="387"/>
      <c r="AA11" s="387"/>
      <c r="AB11" s="387"/>
      <c r="AC11" s="387"/>
      <c r="AD11" s="387"/>
      <c r="AE11" s="387"/>
      <c r="AF11" s="387"/>
      <c r="AG11" s="387"/>
    </row>
    <row r="12" spans="1:33">
      <c r="A12" s="58" t="s">
        <v>39</v>
      </c>
      <c r="B12" s="158" t="s">
        <v>7</v>
      </c>
      <c r="C12" s="229">
        <v>43.006149999999998</v>
      </c>
      <c r="D12" s="229">
        <f t="shared" si="0"/>
        <v>13.433921999999999</v>
      </c>
      <c r="E12" s="229">
        <v>122.765687</v>
      </c>
      <c r="F12" s="229">
        <f t="shared" si="1"/>
        <v>44.445611999999997</v>
      </c>
      <c r="G12" s="229">
        <v>2E-3</v>
      </c>
      <c r="H12" s="365">
        <v>0.10382</v>
      </c>
      <c r="I12" s="229">
        <v>13.782121</v>
      </c>
      <c r="J12" s="420">
        <v>0.13613</v>
      </c>
      <c r="K12" s="420">
        <v>13.297791999999999</v>
      </c>
      <c r="L12" s="420">
        <v>7.8513760000000001</v>
      </c>
      <c r="M12" s="420">
        <v>0.39843900000000004</v>
      </c>
      <c r="N12" s="420">
        <v>36.195796999999999</v>
      </c>
      <c r="O12" s="420">
        <v>237.539312</v>
      </c>
      <c r="P12" s="420">
        <f t="shared" si="2"/>
        <v>237.539312</v>
      </c>
      <c r="Q12" s="479"/>
      <c r="R12" s="479"/>
      <c r="S12" s="479"/>
      <c r="T12" s="479"/>
      <c r="U12" s="479"/>
      <c r="V12" s="479"/>
      <c r="W12" s="479"/>
      <c r="X12" s="413"/>
      <c r="Y12" s="387"/>
      <c r="Z12" s="387"/>
      <c r="AA12" s="387"/>
      <c r="AB12" s="387"/>
      <c r="AC12" s="387"/>
      <c r="AD12" s="387"/>
      <c r="AE12" s="387"/>
      <c r="AF12" s="387"/>
      <c r="AG12" s="387"/>
    </row>
    <row r="13" spans="1:33">
      <c r="A13" s="58" t="s">
        <v>39</v>
      </c>
      <c r="B13" s="158" t="s">
        <v>8</v>
      </c>
      <c r="C13" s="229">
        <v>54.776383000000003</v>
      </c>
      <c r="D13" s="229">
        <f t="shared" si="0"/>
        <v>5.5391620000000001</v>
      </c>
      <c r="E13" s="229">
        <v>148.360873</v>
      </c>
      <c r="F13" s="229">
        <f t="shared" si="1"/>
        <v>31.580995999999999</v>
      </c>
      <c r="G13" s="229">
        <v>4.0000000000000001E-3</v>
      </c>
      <c r="H13" s="365">
        <v>0.24389599999999997</v>
      </c>
      <c r="I13" s="229">
        <v>15.424059999999999</v>
      </c>
      <c r="J13" s="420">
        <v>0.32955499999999999</v>
      </c>
      <c r="K13" s="420">
        <v>5.2096070000000001</v>
      </c>
      <c r="L13" s="420">
        <v>2.4760169999999997</v>
      </c>
      <c r="M13" s="420">
        <v>0.71225400000000005</v>
      </c>
      <c r="N13" s="420">
        <v>28.392724999999999</v>
      </c>
      <c r="O13" s="420">
        <v>255.92937000000001</v>
      </c>
      <c r="P13" s="420">
        <f t="shared" si="2"/>
        <v>255.92937000000001</v>
      </c>
      <c r="Q13" s="479"/>
      <c r="R13" s="479"/>
      <c r="S13" s="479"/>
      <c r="T13" s="479"/>
      <c r="U13" s="479"/>
      <c r="V13" s="479"/>
      <c r="W13" s="479"/>
      <c r="X13" s="413"/>
      <c r="Y13" s="387"/>
      <c r="Z13" s="387"/>
      <c r="AA13" s="387"/>
      <c r="AB13" s="387"/>
      <c r="AC13" s="387"/>
      <c r="AD13" s="387"/>
      <c r="AE13" s="387"/>
      <c r="AF13" s="387"/>
      <c r="AG13" s="387"/>
    </row>
    <row r="14" spans="1:33">
      <c r="A14" s="58" t="s">
        <v>38</v>
      </c>
      <c r="B14" s="158" t="s">
        <v>9</v>
      </c>
      <c r="C14" s="229">
        <v>199.28735200000003</v>
      </c>
      <c r="D14" s="229">
        <f t="shared" si="0"/>
        <v>11.383585000000002</v>
      </c>
      <c r="E14" s="229">
        <v>97.488714999999999</v>
      </c>
      <c r="F14" s="229">
        <f t="shared" si="1"/>
        <v>38.292448</v>
      </c>
      <c r="G14" s="229">
        <v>1.6000000000000001E-3</v>
      </c>
      <c r="H14" s="365">
        <v>0.40527199999999997</v>
      </c>
      <c r="I14" s="229">
        <v>18.809594000000001</v>
      </c>
      <c r="J14" s="420">
        <v>0.44220600000000004</v>
      </c>
      <c r="K14" s="420">
        <v>10.941379000000001</v>
      </c>
      <c r="L14" s="420">
        <v>1.6613599999999999</v>
      </c>
      <c r="M14" s="420">
        <v>0.41549900000000001</v>
      </c>
      <c r="N14" s="420">
        <v>36.215589000000001</v>
      </c>
      <c r="O14" s="420">
        <v>365.668566</v>
      </c>
      <c r="P14" s="420">
        <f t="shared" si="2"/>
        <v>365.66856600000006</v>
      </c>
      <c r="Q14" s="479"/>
      <c r="R14" s="479"/>
      <c r="S14" s="479"/>
      <c r="T14" s="479"/>
      <c r="U14" s="479"/>
      <c r="V14" s="479"/>
      <c r="W14" s="479"/>
      <c r="X14" s="413"/>
      <c r="Y14" s="387"/>
      <c r="Z14" s="387"/>
      <c r="AA14" s="387"/>
      <c r="AB14" s="387"/>
      <c r="AC14" s="387"/>
      <c r="AD14" s="387"/>
      <c r="AE14" s="387"/>
      <c r="AF14" s="387"/>
      <c r="AG14" s="387"/>
    </row>
    <row r="15" spans="1:33">
      <c r="A15" s="58" t="s">
        <v>40</v>
      </c>
      <c r="B15" s="158" t="s">
        <v>10</v>
      </c>
      <c r="C15" s="229">
        <v>159.74481299999999</v>
      </c>
      <c r="D15" s="229">
        <f t="shared" si="0"/>
        <v>6.621956</v>
      </c>
      <c r="E15" s="229">
        <v>87.379541000000003</v>
      </c>
      <c r="F15" s="229">
        <f t="shared" si="1"/>
        <v>41.589729999999996</v>
      </c>
      <c r="G15" s="229">
        <v>8.0000000000000004E-4</v>
      </c>
      <c r="H15" s="365">
        <v>0.52222400000000002</v>
      </c>
      <c r="I15" s="229">
        <v>19.442739000000003</v>
      </c>
      <c r="J15" s="420">
        <v>1.2413879999999999</v>
      </c>
      <c r="K15" s="420">
        <v>5.3805680000000002</v>
      </c>
      <c r="L15" s="420">
        <v>5.9410720000000001</v>
      </c>
      <c r="M15" s="420">
        <v>1.5856049999999999</v>
      </c>
      <c r="N15" s="420">
        <v>34.063052999999996</v>
      </c>
      <c r="O15" s="420">
        <v>315.30180300000001</v>
      </c>
      <c r="P15" s="420">
        <f t="shared" si="2"/>
        <v>315.30180300000001</v>
      </c>
      <c r="Q15" s="479"/>
      <c r="R15" s="479"/>
      <c r="S15" s="479"/>
      <c r="T15" s="479"/>
      <c r="U15" s="479"/>
      <c r="V15" s="479"/>
      <c r="W15" s="479"/>
      <c r="X15" s="413"/>
      <c r="Y15" s="387"/>
      <c r="Z15" s="387"/>
      <c r="AA15" s="387"/>
      <c r="AB15" s="387"/>
      <c r="AC15" s="387"/>
      <c r="AD15" s="387"/>
      <c r="AE15" s="387"/>
      <c r="AF15" s="387"/>
      <c r="AG15" s="387"/>
    </row>
    <row r="16" spans="1:33">
      <c r="A16" s="58" t="s">
        <v>41</v>
      </c>
      <c r="B16" s="158" t="s">
        <v>11</v>
      </c>
      <c r="C16" s="229">
        <v>102.89202</v>
      </c>
      <c r="D16" s="229">
        <f t="shared" si="0"/>
        <v>12.150886</v>
      </c>
      <c r="E16" s="229">
        <v>132.433144</v>
      </c>
      <c r="F16" s="229">
        <f t="shared" si="1"/>
        <v>37.119677999999993</v>
      </c>
      <c r="G16" s="229">
        <v>1.6000000000000001E-3</v>
      </c>
      <c r="H16" s="365">
        <v>0.42688799999999999</v>
      </c>
      <c r="I16" s="229">
        <v>13.741781000000001</v>
      </c>
      <c r="J16" s="420">
        <v>2.4930369999999997</v>
      </c>
      <c r="K16" s="420">
        <v>9.6578490000000006</v>
      </c>
      <c r="L16" s="420">
        <v>8.6497009999999985</v>
      </c>
      <c r="M16" s="420">
        <v>2.7323919999999999</v>
      </c>
      <c r="N16" s="420">
        <v>25.737584999999999</v>
      </c>
      <c r="O16" s="420">
        <v>298.76599699999997</v>
      </c>
      <c r="P16" s="420">
        <f t="shared" si="2"/>
        <v>298.76599700000003</v>
      </c>
      <c r="Q16" s="479"/>
      <c r="R16" s="479"/>
      <c r="S16" s="479"/>
      <c r="T16" s="479"/>
      <c r="U16" s="479"/>
      <c r="V16" s="479"/>
      <c r="W16" s="479"/>
      <c r="X16" s="413"/>
      <c r="Y16" s="387"/>
      <c r="Z16" s="387"/>
      <c r="AA16" s="387"/>
      <c r="AB16" s="387"/>
      <c r="AC16" s="387"/>
      <c r="AD16" s="387"/>
      <c r="AE16" s="387"/>
      <c r="AF16" s="387"/>
      <c r="AG16" s="387"/>
    </row>
    <row r="17" spans="1:33">
      <c r="A17" s="58" t="s">
        <v>42</v>
      </c>
      <c r="B17" s="158" t="s">
        <v>12</v>
      </c>
      <c r="C17" s="229">
        <v>166.00462100000001</v>
      </c>
      <c r="D17" s="229">
        <f t="shared" si="0"/>
        <v>3.7483659999999999</v>
      </c>
      <c r="E17" s="229">
        <v>106.847436</v>
      </c>
      <c r="F17" s="229">
        <f t="shared" si="1"/>
        <v>18.192340999999999</v>
      </c>
      <c r="G17" s="229">
        <v>8.4000000000000012E-3</v>
      </c>
      <c r="H17" s="365">
        <v>0.41283199999999998</v>
      </c>
      <c r="I17" s="229">
        <v>13.213445999999999</v>
      </c>
      <c r="J17" s="420">
        <v>1.531358</v>
      </c>
      <c r="K17" s="420">
        <v>2.2170079999999999</v>
      </c>
      <c r="L17" s="420">
        <v>4.0494240000000001</v>
      </c>
      <c r="M17" s="420">
        <v>1.9662280000000001</v>
      </c>
      <c r="N17" s="420">
        <v>12.176689</v>
      </c>
      <c r="O17" s="420">
        <v>308.42744199999999</v>
      </c>
      <c r="P17" s="420">
        <f t="shared" si="2"/>
        <v>308.42744199999999</v>
      </c>
      <c r="Q17" s="479"/>
      <c r="R17" s="479"/>
      <c r="S17" s="479"/>
      <c r="T17" s="479"/>
      <c r="U17" s="479"/>
      <c r="V17" s="479"/>
      <c r="W17" s="479"/>
      <c r="X17" s="413"/>
      <c r="Y17" s="387"/>
      <c r="Z17" s="387"/>
      <c r="AA17" s="387"/>
      <c r="AB17" s="387"/>
      <c r="AC17" s="387"/>
      <c r="AD17" s="387"/>
      <c r="AE17" s="387"/>
      <c r="AF17" s="387"/>
      <c r="AG17" s="387"/>
    </row>
    <row r="18" spans="1:33">
      <c r="A18" s="58" t="s">
        <v>43</v>
      </c>
      <c r="B18" s="158" t="s">
        <v>13</v>
      </c>
      <c r="C18" s="229">
        <v>211.54832099999999</v>
      </c>
      <c r="D18" s="229">
        <f t="shared" si="0"/>
        <v>6.6680099999999998</v>
      </c>
      <c r="E18" s="229">
        <v>64.990915000000001</v>
      </c>
      <c r="F18" s="229">
        <f t="shared" si="1"/>
        <v>12.855179</v>
      </c>
      <c r="G18" s="229">
        <v>7.6E-3</v>
      </c>
      <c r="H18" s="365">
        <v>0.39251600000000003</v>
      </c>
      <c r="I18" s="229">
        <v>30.358183</v>
      </c>
      <c r="J18" s="420">
        <v>0.89739800000000003</v>
      </c>
      <c r="K18" s="420">
        <v>5.7706119999999999</v>
      </c>
      <c r="L18" s="420">
        <v>2.9162060000000003</v>
      </c>
      <c r="M18" s="420">
        <v>1.700839</v>
      </c>
      <c r="N18" s="420">
        <v>8.2381340000000005</v>
      </c>
      <c r="O18" s="420">
        <v>326.82072399999998</v>
      </c>
      <c r="P18" s="420">
        <f t="shared" si="2"/>
        <v>326.82072400000004</v>
      </c>
      <c r="Q18" s="479"/>
      <c r="R18" s="479"/>
      <c r="S18" s="479"/>
      <c r="T18" s="479"/>
      <c r="U18" s="479"/>
      <c r="V18" s="479"/>
      <c r="W18" s="479"/>
      <c r="X18" s="413"/>
      <c r="Y18" s="387"/>
      <c r="Z18" s="387"/>
      <c r="AA18" s="387"/>
      <c r="AB18" s="387"/>
      <c r="AC18" s="387"/>
      <c r="AD18" s="387"/>
      <c r="AE18" s="387"/>
      <c r="AF18" s="387"/>
      <c r="AG18" s="387"/>
    </row>
    <row r="19" spans="1:33">
      <c r="B19" s="230" t="s">
        <v>60</v>
      </c>
      <c r="C19" s="231">
        <f>(SUM(C7:C18))</f>
        <v>1752.2668270000001</v>
      </c>
      <c r="D19" s="231">
        <f t="shared" ref="D19:I19" si="3">(SUM(D7:D18))</f>
        <v>162.11510800000002</v>
      </c>
      <c r="E19" s="231">
        <f t="shared" si="3"/>
        <v>1241.5615379999999</v>
      </c>
      <c r="F19" s="231">
        <f t="shared" si="3"/>
        <v>464.64732199999997</v>
      </c>
      <c r="G19" s="231">
        <f t="shared" si="3"/>
        <v>5.7199999999999994E-2</v>
      </c>
      <c r="H19" s="231">
        <f t="shared" si="3"/>
        <v>4.1264639999999995</v>
      </c>
      <c r="I19" s="231">
        <f t="shared" si="3"/>
        <v>197.47160300000002</v>
      </c>
      <c r="J19" s="420">
        <f t="shared" ref="J19:O19" si="4">(SUM(J7:J18))</f>
        <v>12.413856999999998</v>
      </c>
      <c r="K19" s="420">
        <f t="shared" si="4"/>
        <v>149.70125100000001</v>
      </c>
      <c r="L19" s="420">
        <f t="shared" si="4"/>
        <v>88.481455000000011</v>
      </c>
      <c r="M19" s="420">
        <f t="shared" si="4"/>
        <v>19.558948000000001</v>
      </c>
      <c r="N19" s="420">
        <f t="shared" si="4"/>
        <v>356.60691900000006</v>
      </c>
      <c r="O19" s="420">
        <f t="shared" si="4"/>
        <v>3822.2460619999997</v>
      </c>
      <c r="P19" s="420">
        <f t="shared" si="2"/>
        <v>3822.2460620000002</v>
      </c>
      <c r="Q19" s="479"/>
      <c r="R19" s="479"/>
      <c r="S19" s="479"/>
      <c r="T19" s="479"/>
      <c r="U19" s="479"/>
      <c r="V19" s="479"/>
      <c r="W19" s="479"/>
      <c r="X19" s="413"/>
      <c r="Y19" s="387"/>
      <c r="Z19" s="387"/>
      <c r="AA19" s="387"/>
      <c r="AB19" s="387"/>
      <c r="AC19" s="387"/>
      <c r="AD19" s="387"/>
      <c r="AE19" s="387"/>
      <c r="AF19" s="387"/>
      <c r="AG19" s="387"/>
    </row>
    <row r="20" spans="1:33" ht="6.75" customHeight="1">
      <c r="C20" s="27"/>
      <c r="D20" s="27"/>
      <c r="E20" s="27"/>
      <c r="F20" s="27"/>
      <c r="G20" s="27"/>
      <c r="I20" s="27"/>
      <c r="J20" s="421"/>
      <c r="K20" s="421"/>
      <c r="L20" s="421"/>
      <c r="M20" s="421"/>
      <c r="N20" s="421"/>
      <c r="O20" s="421"/>
      <c r="P20" s="421"/>
      <c r="Q20" s="479"/>
      <c r="R20" s="479"/>
      <c r="S20" s="479"/>
      <c r="T20" s="479"/>
      <c r="U20" s="479"/>
      <c r="V20" s="479"/>
      <c r="W20" s="479"/>
      <c r="X20" s="413"/>
      <c r="Y20" s="387"/>
      <c r="Z20" s="387"/>
      <c r="AA20" s="387"/>
      <c r="AB20" s="387"/>
      <c r="AC20" s="387"/>
      <c r="AD20" s="387"/>
      <c r="AE20" s="387"/>
      <c r="AF20" s="387"/>
      <c r="AG20" s="387"/>
    </row>
    <row r="21" spans="1:33" ht="45">
      <c r="B21" s="228" t="s">
        <v>71</v>
      </c>
      <c r="C21" s="241" t="s">
        <v>89</v>
      </c>
      <c r="D21" s="241" t="s">
        <v>190</v>
      </c>
      <c r="E21" s="241" t="s">
        <v>186</v>
      </c>
      <c r="F21" s="241" t="s">
        <v>191</v>
      </c>
      <c r="G21" s="241" t="s">
        <v>92</v>
      </c>
      <c r="H21" s="241" t="s">
        <v>93</v>
      </c>
      <c r="I21" s="241" t="s">
        <v>63</v>
      </c>
      <c r="J21" s="420" t="s">
        <v>90</v>
      </c>
      <c r="K21" s="420" t="s">
        <v>91</v>
      </c>
      <c r="L21" s="420" t="s">
        <v>64</v>
      </c>
      <c r="M21" s="420" t="s">
        <v>65</v>
      </c>
      <c r="N21" s="420" t="s">
        <v>66</v>
      </c>
      <c r="O21" s="420" t="s">
        <v>3</v>
      </c>
      <c r="P21" s="421"/>
      <c r="Q21" s="479"/>
      <c r="R21" s="479"/>
      <c r="S21" s="479"/>
      <c r="T21" s="479"/>
      <c r="U21" s="479"/>
      <c r="V21" s="479"/>
      <c r="W21" s="479"/>
      <c r="X21" s="413"/>
      <c r="Y21" s="387"/>
      <c r="Z21" s="387"/>
      <c r="AA21" s="387"/>
      <c r="AB21" s="387"/>
      <c r="AC21" s="387"/>
      <c r="AD21" s="387"/>
      <c r="AE21" s="387"/>
      <c r="AF21" s="387"/>
      <c r="AG21" s="387"/>
    </row>
    <row r="22" spans="1:33">
      <c r="A22" s="58" t="s">
        <v>35</v>
      </c>
      <c r="B22" s="158" t="s">
        <v>4</v>
      </c>
      <c r="C22" s="229">
        <v>197.747871</v>
      </c>
      <c r="D22" s="229">
        <f>SUM(J22:K22)</f>
        <v>60.916423000000002</v>
      </c>
      <c r="E22" s="229">
        <v>133.847902</v>
      </c>
      <c r="F22" s="229">
        <f>SUM(L22:N22)</f>
        <v>74.649456999999998</v>
      </c>
      <c r="G22" s="365">
        <v>8.4000000000000012E-3</v>
      </c>
      <c r="H22" s="365">
        <v>0.32441599999999998</v>
      </c>
      <c r="I22" s="229">
        <v>11.14161</v>
      </c>
      <c r="J22" s="420">
        <v>6.5658850000000006</v>
      </c>
      <c r="K22" s="420">
        <v>54.350538</v>
      </c>
      <c r="L22" s="420">
        <v>5.9858349999999998</v>
      </c>
      <c r="M22" s="420">
        <v>28.924187999999997</v>
      </c>
      <c r="N22" s="420">
        <v>39.739434000000003</v>
      </c>
      <c r="O22" s="420">
        <v>478.63607900000005</v>
      </c>
      <c r="P22" s="420">
        <f>SUM(C22:I22)</f>
        <v>478.636079</v>
      </c>
      <c r="Q22" s="479"/>
      <c r="R22" s="479"/>
      <c r="S22" s="479"/>
      <c r="T22" s="479"/>
      <c r="U22" s="479"/>
      <c r="V22" s="479"/>
      <c r="W22" s="479"/>
      <c r="X22" s="413"/>
      <c r="Y22" s="387"/>
      <c r="Z22" s="387"/>
      <c r="AA22" s="387"/>
      <c r="AB22" s="387"/>
      <c r="AC22" s="387"/>
      <c r="AD22" s="387"/>
      <c r="AE22" s="387"/>
      <c r="AF22" s="387"/>
      <c r="AG22" s="387"/>
    </row>
    <row r="23" spans="1:33">
      <c r="A23" s="58" t="s">
        <v>36</v>
      </c>
      <c r="B23" s="158" t="s">
        <v>5</v>
      </c>
      <c r="C23" s="229">
        <v>41.665023999999995</v>
      </c>
      <c r="D23" s="229">
        <f t="shared" ref="D23:D33" si="5">SUM(J23:K23)</f>
        <v>28.573357000000001</v>
      </c>
      <c r="E23" s="229">
        <v>100.06630699999999</v>
      </c>
      <c r="F23" s="229">
        <f t="shared" ref="F23:F33" si="6">SUM(L23:N23)</f>
        <v>100.84573800000001</v>
      </c>
      <c r="G23" s="365">
        <v>9.1999999999999998E-3</v>
      </c>
      <c r="H23" s="365">
        <v>0.30931599999999998</v>
      </c>
      <c r="I23" s="229">
        <v>22.556416000000002</v>
      </c>
      <c r="J23" s="420">
        <v>4.8908890000000005</v>
      </c>
      <c r="K23" s="420">
        <v>23.682468</v>
      </c>
      <c r="L23" s="420">
        <v>3.7873429999999999</v>
      </c>
      <c r="M23" s="420">
        <v>40.325158000000002</v>
      </c>
      <c r="N23" s="420">
        <v>56.733237000000003</v>
      </c>
      <c r="O23" s="420">
        <v>294.02535799999998</v>
      </c>
      <c r="P23" s="420">
        <f t="shared" ref="P23:P34" si="7">SUM(C23:I23)</f>
        <v>294.0253580000001</v>
      </c>
      <c r="Q23" s="479"/>
      <c r="R23" s="479"/>
      <c r="S23" s="479"/>
      <c r="T23" s="479"/>
      <c r="U23" s="479"/>
      <c r="V23" s="479"/>
      <c r="W23" s="479"/>
      <c r="X23" s="413"/>
      <c r="Y23" s="387"/>
      <c r="Z23" s="387"/>
      <c r="AA23" s="387"/>
      <c r="AB23" s="387"/>
      <c r="AC23" s="387"/>
      <c r="AD23" s="387"/>
      <c r="AE23" s="387"/>
      <c r="AF23" s="387"/>
      <c r="AG23" s="387"/>
    </row>
    <row r="24" spans="1:33">
      <c r="A24" s="58" t="s">
        <v>37</v>
      </c>
      <c r="B24" s="158" t="s">
        <v>0</v>
      </c>
      <c r="C24" s="229">
        <v>104.02714999999999</v>
      </c>
      <c r="D24" s="229">
        <f t="shared" si="5"/>
        <v>30.456237999999999</v>
      </c>
      <c r="E24" s="229">
        <v>136.69201999999999</v>
      </c>
      <c r="F24" s="229">
        <f t="shared" si="6"/>
        <v>141.933674</v>
      </c>
      <c r="G24" s="365">
        <v>7.1999999999999998E-3</v>
      </c>
      <c r="H24" s="365">
        <v>0.28710800000000003</v>
      </c>
      <c r="I24" s="229">
        <v>17.643616999999999</v>
      </c>
      <c r="J24" s="420">
        <v>4.5253839999999999</v>
      </c>
      <c r="K24" s="420">
        <v>25.930854</v>
      </c>
      <c r="L24" s="420">
        <v>1.8775500000000001</v>
      </c>
      <c r="M24" s="420">
        <v>50.993141000000001</v>
      </c>
      <c r="N24" s="420">
        <v>89.062982999999988</v>
      </c>
      <c r="O24" s="420">
        <v>431.04700700000001</v>
      </c>
      <c r="P24" s="420">
        <f t="shared" si="7"/>
        <v>431.04700699999995</v>
      </c>
      <c r="Q24" s="479"/>
      <c r="R24" s="479"/>
      <c r="S24" s="479"/>
      <c r="T24" s="479"/>
      <c r="U24" s="479"/>
      <c r="V24" s="479"/>
      <c r="W24" s="479"/>
      <c r="X24" s="413"/>
      <c r="Y24" s="387"/>
      <c r="Z24" s="387"/>
      <c r="AA24" s="387"/>
      <c r="AB24" s="387"/>
      <c r="AC24" s="387"/>
      <c r="AD24" s="387"/>
      <c r="AE24" s="387"/>
      <c r="AF24" s="387"/>
      <c r="AG24" s="387"/>
    </row>
    <row r="25" spans="1:33">
      <c r="A25" s="58" t="s">
        <v>38</v>
      </c>
      <c r="B25" s="158" t="s">
        <v>2</v>
      </c>
      <c r="C25" s="229">
        <v>111.82602899999999</v>
      </c>
      <c r="D25" s="229">
        <f t="shared" si="5"/>
        <v>24.855761999999999</v>
      </c>
      <c r="E25" s="229">
        <v>74.227607999999989</v>
      </c>
      <c r="F25" s="229">
        <f t="shared" si="6"/>
        <v>107.58236600000001</v>
      </c>
      <c r="G25" s="365">
        <v>0</v>
      </c>
      <c r="H25" s="365">
        <v>0.31813600000000003</v>
      </c>
      <c r="I25" s="229">
        <v>19.590902</v>
      </c>
      <c r="J25" s="420">
        <v>4.1817290000000007</v>
      </c>
      <c r="K25" s="420">
        <v>20.674032999999998</v>
      </c>
      <c r="L25" s="420">
        <v>0.21687999999999999</v>
      </c>
      <c r="M25" s="420">
        <v>52.853386</v>
      </c>
      <c r="N25" s="420">
        <v>54.512099999999997</v>
      </c>
      <c r="O25" s="420">
        <v>338.400803</v>
      </c>
      <c r="P25" s="420">
        <f>SUM(C25:I25)</f>
        <v>338.400803</v>
      </c>
      <c r="Q25" s="479"/>
      <c r="R25" s="479"/>
      <c r="S25" s="479"/>
      <c r="T25" s="479"/>
      <c r="U25" s="479"/>
      <c r="V25" s="479"/>
      <c r="W25" s="479"/>
      <c r="X25" s="413"/>
      <c r="Y25" s="387"/>
      <c r="Z25" s="387"/>
      <c r="AA25" s="387"/>
      <c r="AB25" s="387"/>
      <c r="AC25" s="387"/>
      <c r="AD25" s="387"/>
      <c r="AE25" s="387"/>
      <c r="AF25" s="387"/>
      <c r="AG25" s="387"/>
    </row>
    <row r="26" spans="1:33">
      <c r="A26" s="58" t="s">
        <v>37</v>
      </c>
      <c r="B26" s="158" t="s">
        <v>6</v>
      </c>
      <c r="C26" s="229">
        <v>96.19900299999999</v>
      </c>
      <c r="D26" s="229">
        <f t="shared" si="5"/>
        <v>36.561712</v>
      </c>
      <c r="E26" s="229">
        <v>90.532443999999998</v>
      </c>
      <c r="F26" s="229">
        <f t="shared" si="6"/>
        <v>118.241454</v>
      </c>
      <c r="G26" s="365">
        <v>1.6000000000000001E-3</v>
      </c>
      <c r="H26" s="365">
        <v>0.16863999999999998</v>
      </c>
      <c r="I26" s="229">
        <v>15.570317999999999</v>
      </c>
      <c r="J26" s="420">
        <v>6.6473999999999993</v>
      </c>
      <c r="K26" s="420">
        <v>29.914312000000002</v>
      </c>
      <c r="L26" s="420">
        <v>2.746772</v>
      </c>
      <c r="M26" s="420">
        <v>51.790799</v>
      </c>
      <c r="N26" s="420">
        <v>63.703883000000005</v>
      </c>
      <c r="O26" s="420">
        <v>357.275171</v>
      </c>
      <c r="P26" s="420">
        <f t="shared" si="7"/>
        <v>357.275171</v>
      </c>
      <c r="Q26" s="479"/>
      <c r="R26" s="479"/>
      <c r="S26" s="479"/>
      <c r="T26" s="479"/>
      <c r="U26" s="479"/>
      <c r="V26" s="479"/>
      <c r="W26" s="479"/>
      <c r="X26" s="413"/>
      <c r="Y26" s="387"/>
      <c r="Z26" s="387"/>
      <c r="AA26" s="387"/>
      <c r="AB26" s="387"/>
      <c r="AC26" s="387"/>
      <c r="AD26" s="387"/>
      <c r="AE26" s="387"/>
      <c r="AF26" s="387"/>
      <c r="AG26" s="387"/>
    </row>
    <row r="27" spans="1:33">
      <c r="A27" s="58" t="s">
        <v>39</v>
      </c>
      <c r="B27" s="158" t="s">
        <v>7</v>
      </c>
      <c r="C27" s="229">
        <v>245.94995600000001</v>
      </c>
      <c r="D27" s="229">
        <f t="shared" si="5"/>
        <v>84.231583000000001</v>
      </c>
      <c r="E27" s="229">
        <v>64.936574999999991</v>
      </c>
      <c r="F27" s="229">
        <f t="shared" si="6"/>
        <v>118.555724</v>
      </c>
      <c r="G27" s="365">
        <v>1.6000000000000001E-3</v>
      </c>
      <c r="H27" s="365">
        <v>7.1215999999999988E-2</v>
      </c>
      <c r="I27" s="229">
        <v>16.244609000000001</v>
      </c>
      <c r="J27" s="420">
        <v>8.8809839999999998</v>
      </c>
      <c r="K27" s="420">
        <v>75.350599000000003</v>
      </c>
      <c r="L27" s="420">
        <v>3.3237950000000001</v>
      </c>
      <c r="M27" s="420">
        <v>55.502877999999995</v>
      </c>
      <c r="N27" s="420">
        <v>59.729050999999998</v>
      </c>
      <c r="O27" s="420">
        <v>529.991263</v>
      </c>
      <c r="P27" s="420">
        <f t="shared" si="7"/>
        <v>529.99126300000012</v>
      </c>
      <c r="Q27" s="479"/>
      <c r="R27" s="479"/>
      <c r="S27" s="479"/>
      <c r="T27" s="479"/>
      <c r="U27" s="479"/>
      <c r="V27" s="479"/>
      <c r="W27" s="479"/>
      <c r="X27" s="413"/>
      <c r="Y27" s="387"/>
      <c r="Z27" s="387"/>
      <c r="AA27" s="387"/>
      <c r="AB27" s="387"/>
      <c r="AC27" s="387"/>
      <c r="AD27" s="387"/>
      <c r="AE27" s="387"/>
      <c r="AF27" s="387"/>
      <c r="AG27" s="387"/>
    </row>
    <row r="28" spans="1:33">
      <c r="A28" s="58" t="s">
        <v>39</v>
      </c>
      <c r="B28" s="158" t="s">
        <v>8</v>
      </c>
      <c r="C28" s="229">
        <v>235.74533600000001</v>
      </c>
      <c r="D28" s="229">
        <f t="shared" si="5"/>
        <v>65.070012000000006</v>
      </c>
      <c r="E28" s="229">
        <v>69.332391000000001</v>
      </c>
      <c r="F28" s="229">
        <f t="shared" si="6"/>
        <v>112.54987399999999</v>
      </c>
      <c r="G28" s="365">
        <v>1.1999999999999999E-3</v>
      </c>
      <c r="H28" s="365">
        <v>0.15582799999999999</v>
      </c>
      <c r="I28" s="229">
        <v>12.294512000000001</v>
      </c>
      <c r="J28" s="420">
        <v>5.3917320000000002</v>
      </c>
      <c r="K28" s="420">
        <v>59.678280000000001</v>
      </c>
      <c r="L28" s="420">
        <v>8.2535530000000001</v>
      </c>
      <c r="M28" s="420">
        <v>58.566462000000001</v>
      </c>
      <c r="N28" s="420">
        <v>45.729858999999998</v>
      </c>
      <c r="O28" s="420">
        <v>495.14915300000001</v>
      </c>
      <c r="P28" s="420">
        <f t="shared" si="7"/>
        <v>495.14915299999996</v>
      </c>
      <c r="Q28" s="479"/>
      <c r="R28" s="479"/>
      <c r="S28" s="479"/>
      <c r="T28" s="479"/>
      <c r="U28" s="479"/>
      <c r="V28" s="479"/>
      <c r="W28" s="479"/>
      <c r="X28" s="413"/>
      <c r="Y28" s="387"/>
      <c r="Z28" s="387"/>
      <c r="AA28" s="387"/>
      <c r="AB28" s="387"/>
      <c r="AC28" s="387"/>
      <c r="AD28" s="387"/>
      <c r="AE28" s="387"/>
      <c r="AF28" s="387"/>
      <c r="AG28" s="387"/>
    </row>
    <row r="29" spans="1:33">
      <c r="A29" s="58" t="s">
        <v>38</v>
      </c>
      <c r="B29" s="158" t="s">
        <v>9</v>
      </c>
      <c r="C29" s="229">
        <v>165.91129199999997</v>
      </c>
      <c r="D29" s="229">
        <f t="shared" si="5"/>
        <v>43.159721000000005</v>
      </c>
      <c r="E29" s="229">
        <v>97.695578999999995</v>
      </c>
      <c r="F29" s="229">
        <f t="shared" si="6"/>
        <v>110.053477</v>
      </c>
      <c r="G29" s="365">
        <v>1.6000000000000001E-3</v>
      </c>
      <c r="H29" s="365">
        <v>0.336588</v>
      </c>
      <c r="I29" s="229">
        <v>20.810582999999998</v>
      </c>
      <c r="J29" s="420">
        <v>5.077572</v>
      </c>
      <c r="K29" s="420">
        <v>38.082149000000001</v>
      </c>
      <c r="L29" s="420">
        <v>6.778607</v>
      </c>
      <c r="M29" s="420">
        <v>44.191378999999998</v>
      </c>
      <c r="N29" s="420">
        <v>59.083491000000002</v>
      </c>
      <c r="O29" s="420">
        <v>437.96884</v>
      </c>
      <c r="P29" s="420">
        <f t="shared" si="7"/>
        <v>437.96884</v>
      </c>
      <c r="Q29" s="479"/>
      <c r="R29" s="479"/>
      <c r="S29" s="479"/>
      <c r="T29" s="479"/>
      <c r="U29" s="479"/>
      <c r="V29" s="479"/>
      <c r="W29" s="479"/>
      <c r="X29" s="413"/>
      <c r="Y29" s="387"/>
      <c r="Z29" s="387"/>
      <c r="AA29" s="387"/>
      <c r="AB29" s="387"/>
      <c r="AC29" s="387"/>
      <c r="AD29" s="387"/>
      <c r="AE29" s="387"/>
      <c r="AF29" s="387"/>
      <c r="AG29" s="387"/>
    </row>
    <row r="30" spans="1:33">
      <c r="A30" s="58" t="s">
        <v>40</v>
      </c>
      <c r="B30" s="158" t="s">
        <v>10</v>
      </c>
      <c r="C30" s="229">
        <v>114.495841</v>
      </c>
      <c r="D30" s="229">
        <f t="shared" si="5"/>
        <v>86.396401000000012</v>
      </c>
      <c r="E30" s="229">
        <v>134.47310300000001</v>
      </c>
      <c r="F30" s="229">
        <f t="shared" si="6"/>
        <v>100.57930899999999</v>
      </c>
      <c r="G30" s="365">
        <v>0</v>
      </c>
      <c r="H30" s="365">
        <v>0.30883999999999995</v>
      </c>
      <c r="I30" s="229">
        <v>11.462764999999999</v>
      </c>
      <c r="J30" s="420">
        <v>7.0819340000000004</v>
      </c>
      <c r="K30" s="420">
        <v>79.314467000000008</v>
      </c>
      <c r="L30" s="420">
        <v>3.048657</v>
      </c>
      <c r="M30" s="420">
        <v>38.511175000000001</v>
      </c>
      <c r="N30" s="420">
        <v>59.019477000000002</v>
      </c>
      <c r="O30" s="420">
        <v>447.71625900000004</v>
      </c>
      <c r="P30" s="420">
        <f t="shared" si="7"/>
        <v>447.71625899999998</v>
      </c>
      <c r="Q30" s="479"/>
      <c r="R30" s="479"/>
      <c r="S30" s="479"/>
      <c r="T30" s="479"/>
      <c r="U30" s="479"/>
      <c r="V30" s="479"/>
      <c r="W30" s="479"/>
      <c r="X30" s="413"/>
      <c r="Y30" s="387"/>
      <c r="Z30" s="387"/>
      <c r="AA30" s="387"/>
      <c r="AB30" s="387"/>
      <c r="AC30" s="387"/>
      <c r="AD30" s="387"/>
      <c r="AE30" s="387"/>
      <c r="AF30" s="387"/>
      <c r="AG30" s="387"/>
    </row>
    <row r="31" spans="1:33">
      <c r="A31" s="58" t="s">
        <v>41</v>
      </c>
      <c r="B31" s="158" t="s">
        <v>11</v>
      </c>
      <c r="C31" s="229">
        <v>141.069299</v>
      </c>
      <c r="D31" s="229">
        <f t="shared" si="5"/>
        <v>102.044787</v>
      </c>
      <c r="E31" s="229">
        <v>79.606807000000003</v>
      </c>
      <c r="F31" s="229">
        <f t="shared" si="6"/>
        <v>97.829016999999993</v>
      </c>
      <c r="G31" s="365">
        <v>1.6000000000000001E-3</v>
      </c>
      <c r="H31" s="365">
        <v>0.40210000000000001</v>
      </c>
      <c r="I31" s="229">
        <v>17.523707999999999</v>
      </c>
      <c r="J31" s="420">
        <v>6.9043029999999996</v>
      </c>
      <c r="K31" s="420">
        <v>95.140484000000001</v>
      </c>
      <c r="L31" s="420">
        <v>7.2353180000000004</v>
      </c>
      <c r="M31" s="420">
        <v>36.212094999999998</v>
      </c>
      <c r="N31" s="420">
        <v>54.381603999999996</v>
      </c>
      <c r="O31" s="420">
        <v>438.47731800000003</v>
      </c>
      <c r="P31" s="420">
        <f t="shared" si="7"/>
        <v>438.47731799999997</v>
      </c>
      <c r="Q31" s="479"/>
      <c r="R31" s="479"/>
      <c r="S31" s="479"/>
      <c r="T31" s="479"/>
      <c r="U31" s="479"/>
      <c r="V31" s="479"/>
      <c r="W31" s="479"/>
      <c r="X31" s="413"/>
      <c r="Y31" s="387"/>
      <c r="Z31" s="387"/>
      <c r="AA31" s="387"/>
      <c r="AB31" s="387"/>
      <c r="AC31" s="387"/>
      <c r="AD31" s="387"/>
      <c r="AE31" s="387"/>
      <c r="AF31" s="387"/>
      <c r="AG31" s="387"/>
    </row>
    <row r="32" spans="1:33">
      <c r="A32" s="58" t="s">
        <v>42</v>
      </c>
      <c r="B32" s="158" t="s">
        <v>12</v>
      </c>
      <c r="C32" s="229">
        <v>65.675460000000001</v>
      </c>
      <c r="D32" s="229">
        <f t="shared" si="5"/>
        <v>122.77855699999999</v>
      </c>
      <c r="E32" s="229">
        <v>116.429571</v>
      </c>
      <c r="F32" s="229">
        <f t="shared" si="6"/>
        <v>97.004835999999997</v>
      </c>
      <c r="G32" s="365">
        <v>2.3999999999999998E-3</v>
      </c>
      <c r="H32" s="365">
        <v>0.36843999999999999</v>
      </c>
      <c r="I32" s="229">
        <v>36.196266999999999</v>
      </c>
      <c r="J32" s="420">
        <v>3.9205760000000001</v>
      </c>
      <c r="K32" s="420">
        <v>118.857981</v>
      </c>
      <c r="L32" s="420">
        <v>8.3793729999999993</v>
      </c>
      <c r="M32" s="420">
        <v>31.052375999999999</v>
      </c>
      <c r="N32" s="420">
        <v>57.573087000000001</v>
      </c>
      <c r="O32" s="420">
        <v>438.45553100000001</v>
      </c>
      <c r="P32" s="420">
        <f t="shared" si="7"/>
        <v>438.45553100000001</v>
      </c>
      <c r="Q32" s="479"/>
      <c r="R32" s="479"/>
      <c r="S32" s="479"/>
      <c r="T32" s="479"/>
      <c r="U32" s="479"/>
      <c r="V32" s="479"/>
      <c r="W32" s="479"/>
      <c r="X32" s="413"/>
      <c r="Y32" s="387"/>
      <c r="Z32" s="387"/>
      <c r="AA32" s="387"/>
      <c r="AB32" s="387"/>
      <c r="AC32" s="387"/>
      <c r="AD32" s="387"/>
      <c r="AE32" s="387"/>
      <c r="AF32" s="387"/>
      <c r="AG32" s="387"/>
    </row>
    <row r="33" spans="1:33">
      <c r="A33" s="58" t="s">
        <v>43</v>
      </c>
      <c r="B33" s="158" t="s">
        <v>13</v>
      </c>
      <c r="C33" s="229">
        <v>85.739070999999996</v>
      </c>
      <c r="D33" s="229">
        <f t="shared" si="5"/>
        <v>167.61622799999998</v>
      </c>
      <c r="E33" s="229">
        <v>185.67675</v>
      </c>
      <c r="F33" s="229">
        <f t="shared" si="6"/>
        <v>180.64437299999997</v>
      </c>
      <c r="G33" s="365">
        <v>7.6E-3</v>
      </c>
      <c r="H33" s="365">
        <v>0.39091199999999998</v>
      </c>
      <c r="I33" s="229">
        <v>24.376412999999999</v>
      </c>
      <c r="J33" s="420">
        <v>40.235669000000001</v>
      </c>
      <c r="K33" s="420">
        <v>127.38055899999999</v>
      </c>
      <c r="L33" s="420">
        <v>18.849741000000002</v>
      </c>
      <c r="M33" s="420">
        <v>104.20318499999999</v>
      </c>
      <c r="N33" s="420">
        <v>57.591447000000002</v>
      </c>
      <c r="O33" s="420">
        <v>644.45134699999994</v>
      </c>
      <c r="P33" s="420">
        <f t="shared" si="7"/>
        <v>644.45134699999994</v>
      </c>
      <c r="Q33" s="479"/>
      <c r="R33" s="479"/>
      <c r="S33" s="479"/>
      <c r="T33" s="479"/>
      <c r="U33" s="479"/>
      <c r="V33" s="479"/>
      <c r="W33" s="479"/>
      <c r="X33" s="413"/>
      <c r="Y33" s="387"/>
      <c r="Z33" s="387"/>
      <c r="AA33" s="387"/>
      <c r="AB33" s="387"/>
      <c r="AC33" s="387"/>
      <c r="AD33" s="387"/>
      <c r="AE33" s="387"/>
      <c r="AF33" s="387"/>
      <c r="AG33" s="387"/>
    </row>
    <row r="34" spans="1:33">
      <c r="B34" s="230" t="s">
        <v>60</v>
      </c>
      <c r="C34" s="231">
        <f t="shared" ref="C34:I34" si="8">SUM(C22:C33)</f>
        <v>1606.0513319999998</v>
      </c>
      <c r="D34" s="231">
        <f t="shared" si="8"/>
        <v>852.66078100000004</v>
      </c>
      <c r="E34" s="231">
        <f t="shared" si="8"/>
        <v>1283.517057</v>
      </c>
      <c r="F34" s="231">
        <f t="shared" si="8"/>
        <v>1360.4692989999999</v>
      </c>
      <c r="G34" s="231">
        <f>SUM(G22:G33)</f>
        <v>4.2400000000000007E-2</v>
      </c>
      <c r="H34" s="231">
        <f t="shared" si="8"/>
        <v>3.4415400000000003</v>
      </c>
      <c r="I34" s="231">
        <f t="shared" si="8"/>
        <v>225.41172</v>
      </c>
      <c r="J34" s="420">
        <f t="shared" ref="J34:O34" si="9">(SUM(J22:J33))</f>
        <v>104.304057</v>
      </c>
      <c r="K34" s="420">
        <f t="shared" si="9"/>
        <v>748.35672399999999</v>
      </c>
      <c r="L34" s="420">
        <f t="shared" si="9"/>
        <v>70.483423999999999</v>
      </c>
      <c r="M34" s="420">
        <f t="shared" si="9"/>
        <v>593.12622199999987</v>
      </c>
      <c r="N34" s="420">
        <f t="shared" si="9"/>
        <v>696.85965299999998</v>
      </c>
      <c r="O34" s="420">
        <f t="shared" si="9"/>
        <v>5331.5941290000001</v>
      </c>
      <c r="P34" s="420">
        <f t="shared" si="7"/>
        <v>5331.5941289999992</v>
      </c>
      <c r="Q34" s="479"/>
      <c r="R34" s="479"/>
      <c r="S34" s="479"/>
      <c r="T34" s="479"/>
      <c r="U34" s="479"/>
      <c r="V34" s="479"/>
      <c r="W34" s="479"/>
      <c r="X34" s="413"/>
      <c r="Y34" s="387"/>
      <c r="Z34" s="387"/>
      <c r="AA34" s="387"/>
      <c r="AB34" s="387"/>
      <c r="AC34" s="387"/>
      <c r="AD34" s="387"/>
      <c r="AE34" s="387"/>
      <c r="AF34" s="387"/>
      <c r="AG34" s="387"/>
    </row>
    <row r="35" spans="1:33">
      <c r="J35" s="479"/>
      <c r="K35" s="479"/>
      <c r="L35" s="479"/>
      <c r="M35" s="479"/>
      <c r="N35" s="479"/>
      <c r="O35" s="480"/>
      <c r="P35" s="479"/>
      <c r="Q35" s="479"/>
      <c r="R35" s="479"/>
      <c r="S35" s="479"/>
      <c r="T35" s="479"/>
      <c r="U35" s="479"/>
      <c r="V35" s="479"/>
      <c r="W35" s="479"/>
    </row>
    <row r="36" spans="1:33">
      <c r="J36" s="479"/>
      <c r="K36" s="479"/>
      <c r="L36" s="479"/>
      <c r="M36" s="479"/>
      <c r="N36" s="479"/>
      <c r="O36" s="480"/>
      <c r="P36" s="479"/>
      <c r="Q36" s="479"/>
      <c r="R36" s="479"/>
      <c r="S36" s="479"/>
      <c r="T36" s="479"/>
      <c r="U36" s="479"/>
      <c r="V36" s="479"/>
      <c r="W36" s="479"/>
    </row>
    <row r="37" spans="1:33">
      <c r="J37" s="479"/>
      <c r="K37" s="479"/>
      <c r="L37" s="479"/>
      <c r="M37" s="479"/>
      <c r="N37" s="479"/>
      <c r="O37" s="480"/>
      <c r="P37" s="479"/>
      <c r="Q37" s="479"/>
      <c r="R37" s="479"/>
      <c r="S37" s="479"/>
      <c r="T37" s="479"/>
      <c r="U37" s="479"/>
      <c r="V37" s="479"/>
      <c r="W37" s="479"/>
    </row>
    <row r="38" spans="1:33">
      <c r="B38" s="51" t="s">
        <v>230</v>
      </c>
      <c r="F38" s="535"/>
      <c r="G38" s="535"/>
      <c r="H38" s="403"/>
      <c r="J38" s="479"/>
      <c r="K38" s="479"/>
      <c r="L38" s="479"/>
      <c r="M38" s="479"/>
      <c r="N38" s="479"/>
      <c r="O38" s="480"/>
      <c r="P38" s="479"/>
      <c r="Q38" s="479"/>
      <c r="R38" s="479"/>
      <c r="S38" s="479"/>
      <c r="T38" s="479"/>
      <c r="U38" s="479"/>
      <c r="V38" s="479"/>
      <c r="W38" s="479"/>
    </row>
    <row r="39" spans="1:33">
      <c r="B39" s="443"/>
      <c r="C39" s="443" t="s">
        <v>57</v>
      </c>
      <c r="D39" s="443" t="s">
        <v>58</v>
      </c>
      <c r="H39" s="403"/>
      <c r="J39" s="479"/>
      <c r="K39" s="479"/>
      <c r="L39" s="479"/>
      <c r="M39" s="479"/>
      <c r="N39" s="479"/>
      <c r="O39" s="480"/>
      <c r="P39" s="479"/>
      <c r="Q39" s="479"/>
      <c r="R39" s="479"/>
      <c r="S39" s="479"/>
      <c r="T39" s="479"/>
      <c r="U39" s="479"/>
      <c r="V39" s="479"/>
      <c r="W39" s="479"/>
    </row>
    <row r="40" spans="1:33">
      <c r="B40" s="158" t="s">
        <v>14</v>
      </c>
      <c r="C40" s="444">
        <v>38.270000000000003</v>
      </c>
      <c r="D40" s="444">
        <v>45.16</v>
      </c>
      <c r="E40" s="47"/>
      <c r="F40" s="442">
        <v>61.99</v>
      </c>
      <c r="H40" s="36"/>
      <c r="J40" s="479"/>
      <c r="K40" s="479"/>
      <c r="L40" s="479"/>
      <c r="M40" s="479"/>
      <c r="N40" s="479"/>
      <c r="O40" s="480"/>
      <c r="P40" s="479"/>
      <c r="Q40" s="479"/>
      <c r="R40" s="479"/>
      <c r="S40" s="479"/>
      <c r="T40" s="479"/>
      <c r="U40" s="479"/>
      <c r="V40" s="479"/>
      <c r="W40" s="479"/>
    </row>
    <row r="41" spans="1:33">
      <c r="B41" s="158" t="s">
        <v>15</v>
      </c>
      <c r="C41" s="444">
        <v>30.94</v>
      </c>
      <c r="D41" s="444">
        <v>38.68</v>
      </c>
      <c r="E41" s="47"/>
      <c r="F41" s="442">
        <v>54.01</v>
      </c>
      <c r="H41" s="36"/>
      <c r="J41" s="479"/>
      <c r="K41" s="479"/>
      <c r="L41" s="479"/>
      <c r="M41" s="479"/>
      <c r="N41" s="479"/>
      <c r="O41" s="480"/>
      <c r="P41" s="479"/>
      <c r="Q41" s="479"/>
      <c r="R41" s="479"/>
      <c r="S41" s="479"/>
      <c r="T41" s="479"/>
      <c r="U41" s="479"/>
      <c r="V41" s="479"/>
      <c r="W41" s="479"/>
    </row>
    <row r="42" spans="1:33">
      <c r="B42" s="158" t="s">
        <v>16</v>
      </c>
      <c r="C42" s="444">
        <v>23.69</v>
      </c>
      <c r="D42" s="444">
        <v>31.71</v>
      </c>
      <c r="E42" s="47"/>
      <c r="F42" s="442">
        <v>48.82</v>
      </c>
      <c r="H42" s="36"/>
      <c r="J42" s="479"/>
      <c r="K42" s="479"/>
      <c r="L42" s="479"/>
      <c r="M42" s="479"/>
      <c r="N42" s="479"/>
      <c r="O42" s="480"/>
      <c r="P42" s="479"/>
      <c r="Q42" s="479"/>
      <c r="R42" s="479"/>
      <c r="S42" s="479"/>
      <c r="T42" s="479"/>
      <c r="U42" s="479"/>
      <c r="V42" s="479"/>
      <c r="W42" s="479"/>
    </row>
    <row r="43" spans="1:33">
      <c r="B43" s="158" t="s">
        <v>17</v>
      </c>
      <c r="C43" s="444">
        <v>13.97</v>
      </c>
      <c r="D43" s="444">
        <v>20.37</v>
      </c>
      <c r="E43" s="428"/>
      <c r="F43" s="442">
        <v>50.41</v>
      </c>
      <c r="H43" s="36"/>
      <c r="J43" s="479"/>
      <c r="K43" s="479"/>
      <c r="L43" s="479"/>
      <c r="M43" s="479"/>
      <c r="N43" s="479"/>
      <c r="O43" s="480"/>
      <c r="P43" s="479"/>
      <c r="Q43" s="479"/>
      <c r="R43" s="479"/>
      <c r="S43" s="479"/>
      <c r="T43" s="479"/>
      <c r="U43" s="479"/>
      <c r="V43" s="479"/>
      <c r="W43" s="479"/>
    </row>
    <row r="44" spans="1:33">
      <c r="B44" s="158" t="s">
        <v>18</v>
      </c>
      <c r="C44" s="444">
        <v>18.88</v>
      </c>
      <c r="D44" s="444">
        <v>24.01</v>
      </c>
      <c r="E44" s="47"/>
      <c r="F44" s="442">
        <v>48.39</v>
      </c>
      <c r="H44" s="36"/>
      <c r="J44" s="479"/>
      <c r="K44" s="479"/>
      <c r="L44" s="479"/>
      <c r="M44" s="479"/>
      <c r="N44" s="479"/>
      <c r="O44" s="480"/>
      <c r="P44" s="479"/>
      <c r="Q44" s="479"/>
      <c r="R44" s="479"/>
      <c r="S44" s="479"/>
      <c r="T44" s="479"/>
      <c r="U44" s="479"/>
      <c r="V44" s="479"/>
      <c r="W44" s="479"/>
    </row>
    <row r="45" spans="1:33">
      <c r="B45" s="158" t="s">
        <v>19</v>
      </c>
      <c r="C45" s="444">
        <v>28.99</v>
      </c>
      <c r="D45" s="444">
        <v>35.229999999999997</v>
      </c>
      <c r="E45" s="47"/>
      <c r="F45" s="442">
        <v>47.19</v>
      </c>
      <c r="H45" s="36"/>
      <c r="J45" s="479"/>
      <c r="K45" s="479"/>
      <c r="L45" s="479"/>
      <c r="M45" s="479"/>
      <c r="N45" s="479"/>
      <c r="O45" s="480"/>
      <c r="P45" s="479"/>
      <c r="Q45" s="479"/>
      <c r="R45" s="479"/>
      <c r="S45" s="479"/>
      <c r="T45" s="479"/>
      <c r="U45" s="479"/>
      <c r="V45" s="479"/>
      <c r="W45" s="479"/>
    </row>
    <row r="46" spans="1:33">
      <c r="B46" s="158" t="s">
        <v>20</v>
      </c>
      <c r="C46" s="444">
        <v>32.270000000000003</v>
      </c>
      <c r="D46" s="444">
        <v>39.35</v>
      </c>
      <c r="E46" s="47"/>
      <c r="F46" s="442">
        <v>51.46</v>
      </c>
      <c r="H46" s="36"/>
      <c r="J46" s="479"/>
      <c r="K46" s="479"/>
      <c r="L46" s="479"/>
      <c r="M46" s="479"/>
      <c r="N46" s="479"/>
      <c r="O46" s="480"/>
      <c r="P46" s="479"/>
      <c r="Q46" s="479"/>
      <c r="R46" s="479"/>
      <c r="S46" s="479"/>
      <c r="T46" s="479"/>
      <c r="U46" s="479"/>
      <c r="V46" s="479"/>
      <c r="W46" s="479"/>
    </row>
    <row r="47" spans="1:33">
      <c r="B47" s="158" t="s">
        <v>21</v>
      </c>
      <c r="C47" s="444">
        <v>32.08</v>
      </c>
      <c r="D47" s="444">
        <v>38.840000000000003</v>
      </c>
      <c r="E47" s="47"/>
      <c r="F47" s="442">
        <v>44.96</v>
      </c>
      <c r="H47" s="36"/>
      <c r="J47" s="479"/>
      <c r="K47" s="479"/>
      <c r="L47" s="479"/>
      <c r="M47" s="479"/>
      <c r="N47" s="479"/>
      <c r="O47" s="480"/>
      <c r="P47" s="479"/>
      <c r="Q47" s="479"/>
      <c r="R47" s="479"/>
      <c r="S47" s="479"/>
      <c r="T47" s="479"/>
      <c r="U47" s="479"/>
      <c r="V47" s="479"/>
      <c r="W47" s="479"/>
    </row>
    <row r="48" spans="1:33">
      <c r="B48" s="158" t="s">
        <v>22</v>
      </c>
      <c r="C48" s="444">
        <v>36.590000000000003</v>
      </c>
      <c r="D48" s="444">
        <v>44.88</v>
      </c>
      <c r="E48" s="47"/>
      <c r="F48" s="442">
        <v>42.11</v>
      </c>
      <c r="H48" s="36"/>
    </row>
    <row r="49" spans="2:15">
      <c r="B49" s="158" t="s">
        <v>23</v>
      </c>
      <c r="C49" s="444">
        <v>32.340000000000003</v>
      </c>
      <c r="D49" s="444">
        <v>39.54</v>
      </c>
      <c r="E49" s="47"/>
      <c r="F49" s="442">
        <v>47.17</v>
      </c>
      <c r="H49" s="36"/>
    </row>
    <row r="50" spans="2:15">
      <c r="B50" s="158" t="s">
        <v>24</v>
      </c>
      <c r="C50" s="444">
        <v>37.25</v>
      </c>
      <c r="D50" s="444">
        <v>44.05</v>
      </c>
      <c r="E50" s="47"/>
      <c r="F50" s="442">
        <v>42.19</v>
      </c>
      <c r="H50" s="36"/>
    </row>
    <row r="51" spans="2:15">
      <c r="B51" s="445" t="s">
        <v>25</v>
      </c>
      <c r="C51" s="446">
        <v>38.57</v>
      </c>
      <c r="D51" s="446">
        <v>49.28</v>
      </c>
      <c r="E51" s="47"/>
      <c r="F51" s="442">
        <v>33.799999999999997</v>
      </c>
      <c r="H51" s="36"/>
    </row>
    <row r="52" spans="2:15" ht="3.75" customHeight="1">
      <c r="B52" s="158"/>
      <c r="C52" s="444"/>
      <c r="D52" s="444"/>
      <c r="H52" s="403"/>
    </row>
    <row r="53" spans="2:15">
      <c r="B53" s="447">
        <v>2020</v>
      </c>
      <c r="C53" s="448"/>
      <c r="D53" s="448"/>
      <c r="E53" s="47"/>
      <c r="F53" s="47"/>
      <c r="H53" s="403"/>
    </row>
    <row r="54" spans="2:15">
      <c r="H54" s="403"/>
    </row>
    <row r="55" spans="2:15" ht="12.75">
      <c r="B55" s="429" t="s">
        <v>94</v>
      </c>
      <c r="C55" s="430"/>
      <c r="D55" s="430"/>
      <c r="E55" s="430"/>
      <c r="F55" s="428"/>
      <c r="G55" s="430"/>
      <c r="H55" s="430"/>
      <c r="I55" s="90"/>
      <c r="J55" s="431"/>
      <c r="K55" s="432"/>
      <c r="L55" s="432"/>
      <c r="M55" s="432"/>
      <c r="N55" s="432"/>
      <c r="O55" s="433"/>
    </row>
    <row r="56" spans="2:15" ht="12.75">
      <c r="B56" s="449"/>
      <c r="C56" s="450" t="s">
        <v>14</v>
      </c>
      <c r="D56" s="450" t="s">
        <v>15</v>
      </c>
      <c r="E56" s="450" t="s">
        <v>16</v>
      </c>
      <c r="F56" s="450" t="s">
        <v>17</v>
      </c>
      <c r="G56" s="450" t="s">
        <v>18</v>
      </c>
      <c r="H56" s="450" t="s">
        <v>19</v>
      </c>
      <c r="I56" s="450" t="s">
        <v>20</v>
      </c>
      <c r="J56" s="450" t="s">
        <v>21</v>
      </c>
      <c r="K56" s="450" t="s">
        <v>22</v>
      </c>
      <c r="L56" s="450" t="s">
        <v>23</v>
      </c>
      <c r="M56" s="450" t="s">
        <v>24</v>
      </c>
      <c r="N56" s="450" t="s">
        <v>25</v>
      </c>
      <c r="O56" s="433"/>
    </row>
    <row r="57" spans="2:15" ht="12.75">
      <c r="B57" s="451" t="s">
        <v>77</v>
      </c>
      <c r="C57" s="452">
        <v>110</v>
      </c>
      <c r="D57" s="452">
        <v>108</v>
      </c>
      <c r="E57" s="452">
        <v>114</v>
      </c>
      <c r="F57" s="452">
        <v>115</v>
      </c>
      <c r="G57" s="452">
        <v>113</v>
      </c>
      <c r="H57" s="452">
        <v>115</v>
      </c>
      <c r="I57" s="452">
        <v>114</v>
      </c>
      <c r="J57" s="452">
        <v>107</v>
      </c>
      <c r="K57" s="452">
        <v>107</v>
      </c>
      <c r="L57" s="452">
        <v>108</v>
      </c>
      <c r="M57" s="452">
        <v>105</v>
      </c>
      <c r="N57" s="452">
        <v>117</v>
      </c>
      <c r="O57" s="433"/>
    </row>
    <row r="58" spans="2:15" ht="35.25">
      <c r="B58" s="453" t="s">
        <v>78</v>
      </c>
      <c r="C58" s="454">
        <v>117</v>
      </c>
      <c r="D58" s="454">
        <v>116</v>
      </c>
      <c r="E58" s="454">
        <v>127</v>
      </c>
      <c r="F58" s="454">
        <v>130</v>
      </c>
      <c r="G58" s="454">
        <v>121</v>
      </c>
      <c r="H58" s="454">
        <v>118</v>
      </c>
      <c r="I58" s="454">
        <v>118</v>
      </c>
      <c r="J58" s="454">
        <v>113</v>
      </c>
      <c r="K58" s="454">
        <v>114</v>
      </c>
      <c r="L58" s="454">
        <v>113</v>
      </c>
      <c r="M58" s="454">
        <v>110</v>
      </c>
      <c r="N58" s="454">
        <v>129</v>
      </c>
      <c r="O58" s="434"/>
    </row>
    <row r="59" spans="2:15" ht="12.75">
      <c r="B59" s="455" t="s">
        <v>79</v>
      </c>
      <c r="C59" s="452">
        <v>93</v>
      </c>
      <c r="D59" s="452">
        <v>86</v>
      </c>
      <c r="E59" s="452">
        <v>85</v>
      </c>
      <c r="F59" s="452">
        <v>79</v>
      </c>
      <c r="G59" s="452">
        <v>89</v>
      </c>
      <c r="H59" s="452">
        <v>95</v>
      </c>
      <c r="I59" s="452">
        <v>93</v>
      </c>
      <c r="J59" s="452">
        <v>89</v>
      </c>
      <c r="K59" s="452">
        <v>87</v>
      </c>
      <c r="L59" s="452">
        <v>88</v>
      </c>
      <c r="M59" s="452">
        <v>89</v>
      </c>
      <c r="N59" s="452">
        <v>92</v>
      </c>
      <c r="O59" s="433"/>
    </row>
    <row r="60" spans="2:15" ht="33.75">
      <c r="B60" s="456" t="s">
        <v>80</v>
      </c>
      <c r="C60" s="457">
        <v>83</v>
      </c>
      <c r="D60" s="457">
        <v>72</v>
      </c>
      <c r="E60" s="457">
        <v>69</v>
      </c>
      <c r="F60" s="457">
        <v>56</v>
      </c>
      <c r="G60" s="457">
        <v>70</v>
      </c>
      <c r="H60" s="457">
        <v>70</v>
      </c>
      <c r="I60" s="457">
        <v>74</v>
      </c>
      <c r="J60" s="457">
        <v>74</v>
      </c>
      <c r="K60" s="457">
        <v>74</v>
      </c>
      <c r="L60" s="457">
        <v>69</v>
      </c>
      <c r="M60" s="457">
        <v>77</v>
      </c>
      <c r="N60" s="457">
        <v>79</v>
      </c>
      <c r="O60" s="433"/>
    </row>
    <row r="61" spans="2:15">
      <c r="H61" s="403"/>
    </row>
    <row r="62" spans="2:15" ht="12.75">
      <c r="B62" s="429" t="s">
        <v>173</v>
      </c>
      <c r="C62" s="90"/>
      <c r="D62" s="90"/>
      <c r="H62" s="403"/>
    </row>
    <row r="63" spans="2:15" ht="90">
      <c r="B63" s="458" t="s">
        <v>62</v>
      </c>
      <c r="C63" s="459" t="s">
        <v>187</v>
      </c>
      <c r="D63" s="459" t="s">
        <v>188</v>
      </c>
      <c r="H63" s="403"/>
    </row>
    <row r="64" spans="2:15">
      <c r="B64" s="460" t="s">
        <v>234</v>
      </c>
      <c r="C64" s="461">
        <v>42</v>
      </c>
      <c r="D64" s="461">
        <v>58</v>
      </c>
      <c r="H64" s="403"/>
    </row>
    <row r="65" spans="2:8">
      <c r="B65" s="460" t="s">
        <v>235</v>
      </c>
      <c r="C65" s="461">
        <v>48</v>
      </c>
      <c r="D65" s="461">
        <v>52</v>
      </c>
      <c r="H65" s="403"/>
    </row>
    <row r="66" spans="2:8">
      <c r="B66" s="460" t="s">
        <v>236</v>
      </c>
      <c r="C66" s="461">
        <v>46</v>
      </c>
      <c r="D66" s="461">
        <v>54</v>
      </c>
      <c r="H66" s="403"/>
    </row>
    <row r="67" spans="2:8">
      <c r="B67" s="460" t="s">
        <v>237</v>
      </c>
      <c r="C67" s="461">
        <v>48</v>
      </c>
      <c r="D67" s="461">
        <v>52</v>
      </c>
      <c r="H67" s="403"/>
    </row>
    <row r="68" spans="2:8">
      <c r="B68" s="460" t="s">
        <v>238</v>
      </c>
      <c r="C68" s="461">
        <v>39</v>
      </c>
      <c r="D68" s="461">
        <v>61</v>
      </c>
      <c r="H68" s="403"/>
    </row>
    <row r="69" spans="2:8" ht="15" customHeight="1">
      <c r="B69" s="460" t="s">
        <v>239</v>
      </c>
      <c r="C69" s="461">
        <v>19</v>
      </c>
      <c r="D69" s="461">
        <v>81</v>
      </c>
      <c r="E69" s="434"/>
      <c r="H69" s="403"/>
    </row>
    <row r="70" spans="2:8">
      <c r="B70" s="460" t="s">
        <v>240</v>
      </c>
      <c r="C70" s="461">
        <v>25</v>
      </c>
      <c r="D70" s="461">
        <v>75</v>
      </c>
      <c r="H70" s="403"/>
    </row>
    <row r="71" spans="2:8">
      <c r="B71" s="460" t="s">
        <v>241</v>
      </c>
      <c r="C71" s="461">
        <v>44</v>
      </c>
      <c r="D71" s="461">
        <v>56</v>
      </c>
      <c r="H71" s="403"/>
    </row>
    <row r="72" spans="2:8">
      <c r="B72" s="460" t="s">
        <v>242</v>
      </c>
      <c r="C72" s="461">
        <v>47</v>
      </c>
      <c r="D72" s="461">
        <v>53</v>
      </c>
      <c r="H72" s="403"/>
    </row>
    <row r="73" spans="2:8">
      <c r="B73" s="460" t="s">
        <v>243</v>
      </c>
      <c r="C73" s="461">
        <v>39</v>
      </c>
      <c r="D73" s="461">
        <v>61</v>
      </c>
      <c r="H73" s="403"/>
    </row>
    <row r="74" spans="2:8">
      <c r="B74" s="460" t="s">
        <v>244</v>
      </c>
      <c r="C74" s="461">
        <v>48</v>
      </c>
      <c r="D74" s="461">
        <v>52</v>
      </c>
      <c r="H74" s="403"/>
    </row>
    <row r="75" spans="2:8">
      <c r="B75" s="462" t="s">
        <v>245</v>
      </c>
      <c r="C75" s="463">
        <v>37</v>
      </c>
      <c r="D75" s="463">
        <v>63</v>
      </c>
      <c r="H75" s="403"/>
    </row>
    <row r="76" spans="2:8">
      <c r="H76" s="403"/>
    </row>
    <row r="77" spans="2:8">
      <c r="H77" s="403"/>
    </row>
  </sheetData>
  <mergeCells count="1">
    <mergeCell ref="F38:G38"/>
  </mergeCells>
  <phoneticPr fontId="0" type="noConversion"/>
  <hyperlinks>
    <hyperlink ref="B3" location="Indice!A1" display="Indice!A1" xr:uid="{00000000-0004-0000-1800-000000000000}"/>
  </hyperlinks>
  <pageMargins left="0.78740157480314965" right="0.74803149606299213" top="0.78740157480314965" bottom="0.98425196850393704" header="0" footer="0"/>
  <pageSetup paperSize="9" scale="69" fitToHeight="2" orientation="landscape" verticalDpi="4294967292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6">
    <pageSetUpPr fitToPage="1"/>
  </sheetPr>
  <dimension ref="A1:N60"/>
  <sheetViews>
    <sheetView showGridLines="0" topLeftCell="B71" workbookViewId="0">
      <selection activeCell="L84" sqref="L84"/>
    </sheetView>
  </sheetViews>
  <sheetFormatPr baseColWidth="10" defaultRowHeight="12.75"/>
  <cols>
    <col min="1" max="1" width="2.85546875" customWidth="1"/>
  </cols>
  <sheetData>
    <row r="1" spans="1:14" ht="21.6" customHeight="1">
      <c r="I1" s="242"/>
      <c r="N1" s="412" t="s">
        <v>192</v>
      </c>
    </row>
    <row r="2" spans="1:14" ht="15" customHeight="1">
      <c r="I2" s="242"/>
      <c r="N2" s="412" t="s">
        <v>220</v>
      </c>
    </row>
    <row r="3" spans="1:14" ht="20.100000000000001" customHeight="1">
      <c r="B3" s="12" t="str">
        <f>Indice!C4</f>
        <v>Servicios de ajuste e intercambios internacionales</v>
      </c>
    </row>
    <row r="4" spans="1:14" ht="9.6" customHeight="1">
      <c r="B4" s="50"/>
    </row>
    <row r="5" spans="1:14" s="232" customFormat="1" ht="11.25">
      <c r="B5" s="50"/>
    </row>
    <row r="6" spans="1:14" s="232" customFormat="1" ht="15">
      <c r="B6" s="296" t="s">
        <v>117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</row>
    <row r="7" spans="1:14" s="232" customFormat="1" ht="11.25">
      <c r="B7" s="297"/>
      <c r="C7" s="536" t="s">
        <v>118</v>
      </c>
      <c r="D7" s="536"/>
      <c r="E7" s="536"/>
      <c r="F7" s="537"/>
      <c r="G7" s="538" t="s">
        <v>119</v>
      </c>
      <c r="H7" s="536"/>
      <c r="I7" s="536"/>
      <c r="J7" s="537"/>
      <c r="K7" s="536" t="s">
        <v>120</v>
      </c>
      <c r="L7" s="536"/>
      <c r="M7" s="536"/>
      <c r="N7" s="536"/>
    </row>
    <row r="8" spans="1:14" s="232" customFormat="1" ht="11.25">
      <c r="B8" s="298"/>
      <c r="C8" s="522" t="s">
        <v>121</v>
      </c>
      <c r="D8" s="523"/>
      <c r="E8" s="524" t="s">
        <v>116</v>
      </c>
      <c r="F8" s="539"/>
      <c r="G8" s="540" t="s">
        <v>122</v>
      </c>
      <c r="H8" s="523"/>
      <c r="I8" s="524" t="s">
        <v>123</v>
      </c>
      <c r="J8" s="539"/>
      <c r="K8" s="522" t="s">
        <v>122</v>
      </c>
      <c r="L8" s="523"/>
      <c r="M8" s="524" t="s">
        <v>123</v>
      </c>
      <c r="N8" s="522"/>
    </row>
    <row r="9" spans="1:14" s="232" customFormat="1" ht="11.25">
      <c r="B9" s="298"/>
      <c r="C9" s="337" t="s">
        <v>1</v>
      </c>
      <c r="D9" s="381" t="s">
        <v>108</v>
      </c>
      <c r="E9" s="337" t="s">
        <v>1</v>
      </c>
      <c r="F9" s="348" t="s">
        <v>108</v>
      </c>
      <c r="G9" s="353" t="s">
        <v>1</v>
      </c>
      <c r="H9" s="338" t="s">
        <v>108</v>
      </c>
      <c r="I9" s="337" t="s">
        <v>1</v>
      </c>
      <c r="J9" s="348" t="s">
        <v>108</v>
      </c>
      <c r="K9" s="337" t="s">
        <v>1</v>
      </c>
      <c r="L9" s="338" t="s">
        <v>108</v>
      </c>
      <c r="M9" s="299" t="s">
        <v>1</v>
      </c>
      <c r="N9" s="299" t="s">
        <v>108</v>
      </c>
    </row>
    <row r="10" spans="1:14" s="232" customFormat="1" ht="11.25">
      <c r="A10" s="233" t="s">
        <v>35</v>
      </c>
      <c r="B10" s="300">
        <v>43831</v>
      </c>
      <c r="C10" s="349">
        <v>299.25</v>
      </c>
      <c r="D10" s="384">
        <v>24.396786967400001</v>
      </c>
      <c r="E10" s="349">
        <v>321.25</v>
      </c>
      <c r="F10" s="384">
        <v>65.508715953299998</v>
      </c>
      <c r="G10" s="350" t="s">
        <v>112</v>
      </c>
      <c r="H10" s="384" t="s">
        <v>112</v>
      </c>
      <c r="I10" s="350">
        <v>0.65</v>
      </c>
      <c r="J10" s="384">
        <v>25.1353846154</v>
      </c>
      <c r="K10" s="350">
        <v>19.45</v>
      </c>
      <c r="L10" s="384">
        <v>61.979562981999997</v>
      </c>
      <c r="M10" s="350">
        <v>4.5999999999999996</v>
      </c>
      <c r="N10" s="422">
        <v>58.995326087000002</v>
      </c>
    </row>
    <row r="11" spans="1:14" s="232" customFormat="1" ht="11.25">
      <c r="A11" s="233" t="s">
        <v>36</v>
      </c>
      <c r="B11" s="300">
        <v>43862</v>
      </c>
      <c r="C11" s="349">
        <v>325.75</v>
      </c>
      <c r="D11" s="351">
        <v>14.812570989999999</v>
      </c>
      <c r="E11" s="349">
        <v>333.7</v>
      </c>
      <c r="F11" s="351">
        <v>57.147960743200002</v>
      </c>
      <c r="G11" s="350">
        <v>0.5</v>
      </c>
      <c r="H11" s="351">
        <v>0.05</v>
      </c>
      <c r="I11" s="350">
        <v>0.85</v>
      </c>
      <c r="J11" s="351">
        <v>26.870588235300001</v>
      </c>
      <c r="K11" s="350">
        <v>5</v>
      </c>
      <c r="L11" s="351">
        <v>50.679299999999998</v>
      </c>
      <c r="M11" s="350">
        <v>4.5</v>
      </c>
      <c r="N11" s="350">
        <v>49.215555555599998</v>
      </c>
    </row>
    <row r="12" spans="1:14" s="232" customFormat="1" ht="11.25">
      <c r="A12" s="233" t="s">
        <v>37</v>
      </c>
      <c r="B12" s="300">
        <v>43891</v>
      </c>
      <c r="C12" s="349">
        <v>27.15</v>
      </c>
      <c r="D12" s="351">
        <v>4.8566482505000002</v>
      </c>
      <c r="E12" s="349">
        <v>29</v>
      </c>
      <c r="F12" s="351">
        <v>52.004948275899999</v>
      </c>
      <c r="G12" s="350" t="s">
        <v>112</v>
      </c>
      <c r="H12" s="351" t="s">
        <v>112</v>
      </c>
      <c r="I12" s="350">
        <v>1.7</v>
      </c>
      <c r="J12" s="351" t="s">
        <v>112</v>
      </c>
      <c r="K12" s="350" t="s">
        <v>112</v>
      </c>
      <c r="L12" s="351" t="s">
        <v>112</v>
      </c>
      <c r="M12" s="350" t="s">
        <v>112</v>
      </c>
      <c r="N12" s="350" t="s">
        <v>112</v>
      </c>
    </row>
    <row r="13" spans="1:14" s="232" customFormat="1" ht="11.25">
      <c r="A13" s="233" t="s">
        <v>38</v>
      </c>
      <c r="B13" s="300">
        <v>43922</v>
      </c>
      <c r="C13" s="349" t="s">
        <v>112</v>
      </c>
      <c r="D13" s="351" t="s">
        <v>112</v>
      </c>
      <c r="E13" s="349" t="s">
        <v>112</v>
      </c>
      <c r="F13" s="351" t="s">
        <v>112</v>
      </c>
      <c r="G13" s="350" t="s">
        <v>112</v>
      </c>
      <c r="H13" s="351">
        <v>0</v>
      </c>
      <c r="I13" s="350" t="s">
        <v>112</v>
      </c>
      <c r="J13" s="351" t="s">
        <v>112</v>
      </c>
      <c r="K13" s="350" t="s">
        <v>112</v>
      </c>
      <c r="L13" s="351" t="s">
        <v>112</v>
      </c>
      <c r="M13" s="350" t="s">
        <v>112</v>
      </c>
      <c r="N13" s="350" t="s">
        <v>112</v>
      </c>
    </row>
    <row r="14" spans="1:14" s="232" customFormat="1" ht="11.25">
      <c r="A14" s="233" t="s">
        <v>37</v>
      </c>
      <c r="B14" s="300">
        <v>43952</v>
      </c>
      <c r="C14" s="349" t="s">
        <v>112</v>
      </c>
      <c r="D14" s="351" t="s">
        <v>112</v>
      </c>
      <c r="E14" s="349" t="s">
        <v>112</v>
      </c>
      <c r="F14" s="351" t="s">
        <v>112</v>
      </c>
      <c r="G14" s="350" t="s">
        <v>112</v>
      </c>
      <c r="H14" s="351" t="s">
        <v>112</v>
      </c>
      <c r="I14" s="350" t="s">
        <v>112</v>
      </c>
      <c r="J14" s="351" t="s">
        <v>112</v>
      </c>
      <c r="K14" s="350" t="s">
        <v>112</v>
      </c>
      <c r="L14" s="351" t="s">
        <v>112</v>
      </c>
      <c r="M14" s="350" t="s">
        <v>112</v>
      </c>
      <c r="N14" s="350" t="s">
        <v>112</v>
      </c>
    </row>
    <row r="15" spans="1:14" s="232" customFormat="1" ht="11.25">
      <c r="A15" s="233" t="s">
        <v>39</v>
      </c>
      <c r="B15" s="300">
        <v>43983</v>
      </c>
      <c r="C15" s="349" t="s">
        <v>112</v>
      </c>
      <c r="D15" s="351" t="s">
        <v>112</v>
      </c>
      <c r="E15" s="349" t="s">
        <v>112</v>
      </c>
      <c r="F15" s="351" t="s">
        <v>112</v>
      </c>
      <c r="G15" s="350" t="s">
        <v>112</v>
      </c>
      <c r="H15" s="351" t="s">
        <v>112</v>
      </c>
      <c r="I15" s="350" t="s">
        <v>112</v>
      </c>
      <c r="J15" s="351" t="s">
        <v>112</v>
      </c>
      <c r="K15" s="350" t="s">
        <v>112</v>
      </c>
      <c r="L15" s="351" t="s">
        <v>112</v>
      </c>
      <c r="M15" s="350" t="s">
        <v>112</v>
      </c>
      <c r="N15" s="350" t="s">
        <v>112</v>
      </c>
    </row>
    <row r="16" spans="1:14" s="232" customFormat="1" ht="11.25">
      <c r="A16" s="233" t="s">
        <v>39</v>
      </c>
      <c r="B16" s="300">
        <v>44013</v>
      </c>
      <c r="C16" s="349" t="s">
        <v>112</v>
      </c>
      <c r="D16" s="351" t="s">
        <v>112</v>
      </c>
      <c r="E16" s="349" t="s">
        <v>112</v>
      </c>
      <c r="F16" s="351" t="s">
        <v>112</v>
      </c>
      <c r="G16" s="350" t="s">
        <v>112</v>
      </c>
      <c r="H16" s="351" t="s">
        <v>112</v>
      </c>
      <c r="I16" s="350" t="s">
        <v>112</v>
      </c>
      <c r="J16" s="351" t="s">
        <v>112</v>
      </c>
      <c r="K16" s="350" t="s">
        <v>112</v>
      </c>
      <c r="L16" s="351" t="s">
        <v>112</v>
      </c>
      <c r="M16" s="350" t="s">
        <v>112</v>
      </c>
      <c r="N16" s="350" t="s">
        <v>112</v>
      </c>
    </row>
    <row r="17" spans="1:14" s="232" customFormat="1" ht="11.25">
      <c r="A17" s="233" t="s">
        <v>38</v>
      </c>
      <c r="B17" s="300">
        <v>44044</v>
      </c>
      <c r="C17" s="349" t="s">
        <v>112</v>
      </c>
      <c r="D17" s="351" t="s">
        <v>112</v>
      </c>
      <c r="E17" s="349" t="s">
        <v>112</v>
      </c>
      <c r="F17" s="351" t="s">
        <v>112</v>
      </c>
      <c r="G17" s="350" t="s">
        <v>112</v>
      </c>
      <c r="H17" s="351" t="s">
        <v>112</v>
      </c>
      <c r="I17" s="350" t="s">
        <v>112</v>
      </c>
      <c r="J17" s="351" t="s">
        <v>112</v>
      </c>
      <c r="K17" s="350" t="s">
        <v>112</v>
      </c>
      <c r="L17" s="351" t="s">
        <v>112</v>
      </c>
      <c r="M17" s="350" t="s">
        <v>112</v>
      </c>
      <c r="N17" s="350" t="s">
        <v>112</v>
      </c>
    </row>
    <row r="18" spans="1:14" s="232" customFormat="1" ht="11.25">
      <c r="A18" s="233" t="s">
        <v>40</v>
      </c>
      <c r="B18" s="300">
        <v>44075</v>
      </c>
      <c r="C18" s="349" t="s">
        <v>112</v>
      </c>
      <c r="D18" s="351" t="s">
        <v>112</v>
      </c>
      <c r="E18" s="349" t="s">
        <v>112</v>
      </c>
      <c r="F18" s="351" t="s">
        <v>112</v>
      </c>
      <c r="G18" s="350" t="s">
        <v>112</v>
      </c>
      <c r="H18" s="351" t="s">
        <v>112</v>
      </c>
      <c r="I18" s="350" t="s">
        <v>112</v>
      </c>
      <c r="J18" s="351" t="s">
        <v>112</v>
      </c>
      <c r="K18" s="350" t="s">
        <v>112</v>
      </c>
      <c r="L18" s="351" t="s">
        <v>112</v>
      </c>
      <c r="M18" s="350" t="s">
        <v>112</v>
      </c>
      <c r="N18" s="350" t="s">
        <v>112</v>
      </c>
    </row>
    <row r="19" spans="1:14" s="232" customFormat="1" ht="11.25">
      <c r="A19" s="233" t="s">
        <v>41</v>
      </c>
      <c r="B19" s="300">
        <v>44105</v>
      </c>
      <c r="C19" s="349" t="s">
        <v>112</v>
      </c>
      <c r="D19" s="351" t="s">
        <v>112</v>
      </c>
      <c r="E19" s="349" t="s">
        <v>112</v>
      </c>
      <c r="F19" s="351" t="s">
        <v>112</v>
      </c>
      <c r="G19" s="350" t="s">
        <v>112</v>
      </c>
      <c r="H19" s="351" t="s">
        <v>112</v>
      </c>
      <c r="I19" s="350" t="s">
        <v>112</v>
      </c>
      <c r="J19" s="351" t="s">
        <v>112</v>
      </c>
      <c r="K19" s="350" t="s">
        <v>112</v>
      </c>
      <c r="L19" s="351" t="s">
        <v>112</v>
      </c>
      <c r="M19" s="350" t="s">
        <v>112</v>
      </c>
      <c r="N19" s="350" t="s">
        <v>112</v>
      </c>
    </row>
    <row r="20" spans="1:14" s="232" customFormat="1" ht="11.25">
      <c r="A20" s="233" t="s">
        <v>42</v>
      </c>
      <c r="B20" s="300">
        <v>44136</v>
      </c>
      <c r="C20" s="349" t="s">
        <v>112</v>
      </c>
      <c r="D20" s="351" t="s">
        <v>112</v>
      </c>
      <c r="E20" s="349" t="s">
        <v>112</v>
      </c>
      <c r="F20" s="351" t="s">
        <v>112</v>
      </c>
      <c r="G20" s="350" t="s">
        <v>112</v>
      </c>
      <c r="H20" s="351" t="s">
        <v>112</v>
      </c>
      <c r="I20" s="350" t="s">
        <v>112</v>
      </c>
      <c r="J20" s="351" t="s">
        <v>112</v>
      </c>
      <c r="K20" s="350" t="s">
        <v>112</v>
      </c>
      <c r="L20" s="351" t="s">
        <v>112</v>
      </c>
      <c r="M20" s="350" t="s">
        <v>112</v>
      </c>
      <c r="N20" s="350" t="s">
        <v>112</v>
      </c>
    </row>
    <row r="21" spans="1:14" s="232" customFormat="1" ht="11.25">
      <c r="A21" s="233" t="s">
        <v>43</v>
      </c>
      <c r="B21" s="300">
        <v>44166</v>
      </c>
      <c r="C21" s="349" t="s">
        <v>112</v>
      </c>
      <c r="D21" s="351" t="s">
        <v>112</v>
      </c>
      <c r="E21" s="349" t="s">
        <v>112</v>
      </c>
      <c r="F21" s="351" t="s">
        <v>112</v>
      </c>
      <c r="G21" s="350" t="s">
        <v>112</v>
      </c>
      <c r="H21" s="385" t="s">
        <v>112</v>
      </c>
      <c r="I21" s="350" t="s">
        <v>112</v>
      </c>
      <c r="J21" s="385" t="s">
        <v>112</v>
      </c>
      <c r="K21" s="350" t="s">
        <v>112</v>
      </c>
      <c r="L21" s="385" t="s">
        <v>112</v>
      </c>
      <c r="M21" s="350" t="s">
        <v>112</v>
      </c>
      <c r="N21" s="423" t="s">
        <v>112</v>
      </c>
    </row>
    <row r="22" spans="1:14" s="232" customFormat="1" ht="11.25">
      <c r="B22" s="415">
        <v>2020</v>
      </c>
      <c r="C22" s="346">
        <v>652.15</v>
      </c>
      <c r="D22" s="352">
        <v>18.795969485499999</v>
      </c>
      <c r="E22" s="346">
        <v>683.95</v>
      </c>
      <c r="F22" s="352">
        <v>60.856923751700002</v>
      </c>
      <c r="G22" s="383">
        <v>0.5</v>
      </c>
      <c r="H22" s="347">
        <v>0.05</v>
      </c>
      <c r="I22" s="383">
        <v>3.2</v>
      </c>
      <c r="J22" s="347">
        <v>12.243124999999999</v>
      </c>
      <c r="K22" s="383">
        <v>24.45</v>
      </c>
      <c r="L22" s="347">
        <v>59.668670756600001</v>
      </c>
      <c r="M22" s="383">
        <v>9.1</v>
      </c>
      <c r="N22" s="347">
        <v>54.159175824199998</v>
      </c>
    </row>
    <row r="23" spans="1:14" s="232" customFormat="1" ht="11.25"/>
    <row r="24" spans="1:14" s="232" customFormat="1" ht="11.25"/>
    <row r="25" spans="1:14" ht="15">
      <c r="B25" s="296" t="s">
        <v>124</v>
      </c>
      <c r="C25" s="283"/>
      <c r="D25" s="283"/>
      <c r="E25" s="283"/>
      <c r="F25" s="283"/>
      <c r="G25" s="283"/>
      <c r="H25" s="283"/>
      <c r="I25" s="283"/>
      <c r="J25" s="283"/>
    </row>
    <row r="26" spans="1:14">
      <c r="B26" s="301"/>
      <c r="C26" s="541" t="s">
        <v>125</v>
      </c>
      <c r="D26" s="541"/>
      <c r="E26" s="541"/>
      <c r="F26" s="542"/>
      <c r="G26" s="541" t="s">
        <v>114</v>
      </c>
      <c r="H26" s="541"/>
      <c r="I26" s="541"/>
      <c r="J26" s="541"/>
    </row>
    <row r="27" spans="1:14">
      <c r="B27" s="298"/>
      <c r="C27" s="522" t="s">
        <v>115</v>
      </c>
      <c r="D27" s="523"/>
      <c r="E27" s="524" t="s">
        <v>116</v>
      </c>
      <c r="F27" s="543"/>
      <c r="G27" s="522" t="s">
        <v>115</v>
      </c>
      <c r="H27" s="523"/>
      <c r="I27" s="524" t="s">
        <v>116</v>
      </c>
      <c r="J27" s="522"/>
    </row>
    <row r="28" spans="1:14">
      <c r="B28" s="298"/>
      <c r="C28" s="337" t="s">
        <v>1</v>
      </c>
      <c r="D28" s="338" t="s">
        <v>108</v>
      </c>
      <c r="E28" s="337" t="s">
        <v>1</v>
      </c>
      <c r="F28" s="341" t="s">
        <v>108</v>
      </c>
      <c r="G28" s="354" t="s">
        <v>1</v>
      </c>
      <c r="H28" s="368" t="s">
        <v>108</v>
      </c>
      <c r="I28" s="367" t="s">
        <v>1</v>
      </c>
      <c r="J28" s="367" t="s">
        <v>108</v>
      </c>
    </row>
    <row r="29" spans="1:14">
      <c r="A29" s="233" t="s">
        <v>14</v>
      </c>
      <c r="B29" s="300">
        <v>43831</v>
      </c>
      <c r="C29" s="342">
        <v>171.3</v>
      </c>
      <c r="D29" s="343">
        <v>80.000534150600004</v>
      </c>
      <c r="E29" s="342">
        <v>249.65</v>
      </c>
      <c r="F29" s="343">
        <v>28.990252353300001</v>
      </c>
      <c r="G29" s="342">
        <v>1.4</v>
      </c>
      <c r="H29" s="343">
        <v>48.426428571400002</v>
      </c>
      <c r="I29" s="342">
        <v>5.2</v>
      </c>
      <c r="J29" s="424">
        <v>26.9093269231</v>
      </c>
    </row>
    <row r="30" spans="1:14">
      <c r="A30" s="233" t="s">
        <v>15</v>
      </c>
      <c r="B30" s="300">
        <v>43862</v>
      </c>
      <c r="C30" s="342">
        <v>218.15</v>
      </c>
      <c r="D30" s="343">
        <v>64.075278478100003</v>
      </c>
      <c r="E30" s="342">
        <v>207.7</v>
      </c>
      <c r="F30" s="343">
        <v>21.027717862300001</v>
      </c>
      <c r="G30" s="342">
        <v>0.75</v>
      </c>
      <c r="H30" s="343">
        <v>32.886666666700002</v>
      </c>
      <c r="I30" s="342">
        <v>1.7</v>
      </c>
      <c r="J30" s="342">
        <v>26.431176470600001</v>
      </c>
    </row>
    <row r="31" spans="1:14">
      <c r="A31" s="233" t="s">
        <v>126</v>
      </c>
      <c r="B31" s="300">
        <v>43891</v>
      </c>
      <c r="C31" s="342">
        <v>17.25</v>
      </c>
      <c r="D31" s="343">
        <v>82.300492753599997</v>
      </c>
      <c r="E31" s="342">
        <v>17.100000000000001</v>
      </c>
      <c r="F31" s="343">
        <v>18.569853801200001</v>
      </c>
      <c r="G31" s="342">
        <v>2.8</v>
      </c>
      <c r="H31" s="343">
        <v>33.6946428571</v>
      </c>
      <c r="I31" s="342">
        <v>0.45</v>
      </c>
      <c r="J31" s="342">
        <v>10.4755555556</v>
      </c>
    </row>
    <row r="32" spans="1:14">
      <c r="A32" s="233" t="s">
        <v>127</v>
      </c>
      <c r="B32" s="300">
        <v>43922</v>
      </c>
      <c r="C32" s="342" t="s">
        <v>112</v>
      </c>
      <c r="D32" s="343" t="s">
        <v>112</v>
      </c>
      <c r="E32" s="342" t="s">
        <v>112</v>
      </c>
      <c r="F32" s="343" t="s">
        <v>112</v>
      </c>
      <c r="G32" s="342" t="s">
        <v>112</v>
      </c>
      <c r="H32" s="343" t="s">
        <v>112</v>
      </c>
      <c r="I32" s="342" t="s">
        <v>112</v>
      </c>
      <c r="J32" s="342" t="s">
        <v>112</v>
      </c>
    </row>
    <row r="33" spans="1:10">
      <c r="A33" s="233" t="s">
        <v>128</v>
      </c>
      <c r="B33" s="300">
        <v>43952</v>
      </c>
      <c r="C33" s="342" t="s">
        <v>112</v>
      </c>
      <c r="D33" s="343" t="s">
        <v>112</v>
      </c>
      <c r="E33" s="342" t="s">
        <v>112</v>
      </c>
      <c r="F33" s="343" t="s">
        <v>112</v>
      </c>
      <c r="G33" s="342" t="s">
        <v>112</v>
      </c>
      <c r="H33" s="343" t="s">
        <v>112</v>
      </c>
      <c r="I33" s="342" t="s">
        <v>112</v>
      </c>
      <c r="J33" s="342" t="s">
        <v>112</v>
      </c>
    </row>
    <row r="34" spans="1:10">
      <c r="A34" s="233" t="s">
        <v>129</v>
      </c>
      <c r="B34" s="300">
        <v>43983</v>
      </c>
      <c r="C34" s="342" t="s">
        <v>112</v>
      </c>
      <c r="D34" s="343" t="s">
        <v>112</v>
      </c>
      <c r="E34" s="342" t="s">
        <v>112</v>
      </c>
      <c r="F34" s="343" t="s">
        <v>112</v>
      </c>
      <c r="G34" s="342" t="s">
        <v>112</v>
      </c>
      <c r="H34" s="343" t="s">
        <v>112</v>
      </c>
      <c r="I34" s="342" t="s">
        <v>112</v>
      </c>
      <c r="J34" s="342" t="s">
        <v>112</v>
      </c>
    </row>
    <row r="35" spans="1:10">
      <c r="A35" s="233" t="s">
        <v>130</v>
      </c>
      <c r="B35" s="300">
        <v>44013</v>
      </c>
      <c r="C35" s="342" t="s">
        <v>112</v>
      </c>
      <c r="D35" s="343" t="s">
        <v>112</v>
      </c>
      <c r="E35" s="342" t="s">
        <v>112</v>
      </c>
      <c r="F35" s="343" t="s">
        <v>112</v>
      </c>
      <c r="G35" s="342" t="s">
        <v>112</v>
      </c>
      <c r="H35" s="343" t="s">
        <v>112</v>
      </c>
      <c r="I35" s="342" t="s">
        <v>112</v>
      </c>
      <c r="J35" s="342" t="s">
        <v>112</v>
      </c>
    </row>
    <row r="36" spans="1:10">
      <c r="A36" s="233" t="s">
        <v>131</v>
      </c>
      <c r="B36" s="300">
        <v>44044</v>
      </c>
      <c r="C36" s="342" t="s">
        <v>112</v>
      </c>
      <c r="D36" s="343" t="s">
        <v>112</v>
      </c>
      <c r="E36" s="342" t="s">
        <v>112</v>
      </c>
      <c r="F36" s="343" t="s">
        <v>112</v>
      </c>
      <c r="G36" s="342" t="s">
        <v>112</v>
      </c>
      <c r="H36" s="343" t="s">
        <v>112</v>
      </c>
      <c r="I36" s="342" t="s">
        <v>112</v>
      </c>
      <c r="J36" s="342" t="s">
        <v>112</v>
      </c>
    </row>
    <row r="37" spans="1:10">
      <c r="A37" s="233" t="s">
        <v>132</v>
      </c>
      <c r="B37" s="300">
        <v>44075</v>
      </c>
      <c r="C37" s="342" t="s">
        <v>112</v>
      </c>
      <c r="D37" s="343" t="s">
        <v>112</v>
      </c>
      <c r="E37" s="342" t="s">
        <v>112</v>
      </c>
      <c r="F37" s="343" t="s">
        <v>112</v>
      </c>
      <c r="G37" s="342" t="s">
        <v>112</v>
      </c>
      <c r="H37" s="343" t="s">
        <v>112</v>
      </c>
      <c r="I37" s="342" t="s">
        <v>112</v>
      </c>
      <c r="J37" s="342" t="s">
        <v>112</v>
      </c>
    </row>
    <row r="38" spans="1:10">
      <c r="A38" s="233" t="s">
        <v>133</v>
      </c>
      <c r="B38" s="300">
        <v>44105</v>
      </c>
      <c r="C38" s="342" t="s">
        <v>112</v>
      </c>
      <c r="D38" s="343" t="s">
        <v>112</v>
      </c>
      <c r="E38" s="342" t="s">
        <v>112</v>
      </c>
      <c r="F38" s="343" t="s">
        <v>112</v>
      </c>
      <c r="G38" s="342" t="s">
        <v>112</v>
      </c>
      <c r="H38" s="343" t="s">
        <v>112</v>
      </c>
      <c r="I38" s="342" t="s">
        <v>112</v>
      </c>
      <c r="J38" s="342" t="s">
        <v>112</v>
      </c>
    </row>
    <row r="39" spans="1:10">
      <c r="A39" s="233" t="s">
        <v>134</v>
      </c>
      <c r="B39" s="300">
        <v>44136</v>
      </c>
      <c r="C39" s="342" t="s">
        <v>112</v>
      </c>
      <c r="D39" s="343" t="s">
        <v>112</v>
      </c>
      <c r="E39" s="342" t="s">
        <v>112</v>
      </c>
      <c r="F39" s="343" t="s">
        <v>112</v>
      </c>
      <c r="G39" s="342" t="s">
        <v>112</v>
      </c>
      <c r="H39" s="343" t="s">
        <v>112</v>
      </c>
      <c r="I39" s="342" t="s">
        <v>112</v>
      </c>
      <c r="J39" s="342" t="s">
        <v>112</v>
      </c>
    </row>
    <row r="40" spans="1:10">
      <c r="A40" s="233" t="s">
        <v>135</v>
      </c>
      <c r="B40" s="300">
        <v>44166</v>
      </c>
      <c r="C40" s="342" t="s">
        <v>112</v>
      </c>
      <c r="D40" s="343" t="s">
        <v>112</v>
      </c>
      <c r="E40" s="342" t="s">
        <v>112</v>
      </c>
      <c r="F40" s="343" t="s">
        <v>112</v>
      </c>
      <c r="G40" s="342" t="s">
        <v>112</v>
      </c>
      <c r="H40" s="343" t="s">
        <v>112</v>
      </c>
      <c r="I40" s="342" t="s">
        <v>112</v>
      </c>
      <c r="J40" s="342" t="s">
        <v>112</v>
      </c>
    </row>
    <row r="41" spans="1:10">
      <c r="B41" s="415">
        <v>2020</v>
      </c>
      <c r="C41" s="344">
        <v>406.7</v>
      </c>
      <c r="D41" s="345">
        <v>71.555930661399998</v>
      </c>
      <c r="E41" s="344">
        <v>474.45</v>
      </c>
      <c r="F41" s="345">
        <v>25.128924017300001</v>
      </c>
      <c r="G41" s="344">
        <v>4.95</v>
      </c>
      <c r="H41" s="345">
        <v>37.738787878799997</v>
      </c>
      <c r="I41" s="344">
        <v>7.35</v>
      </c>
      <c r="J41" s="344">
        <v>25.792585033999998</v>
      </c>
    </row>
    <row r="43" spans="1:10">
      <c r="B43" s="90"/>
    </row>
    <row r="44" spans="1:10" ht="15">
      <c r="B44" s="296" t="s">
        <v>113</v>
      </c>
      <c r="C44" s="283"/>
      <c r="D44" s="283"/>
      <c r="E44" s="283"/>
      <c r="F44" s="283"/>
      <c r="G44" s="283"/>
      <c r="H44" s="283"/>
      <c r="I44" s="283"/>
      <c r="J44" s="283"/>
    </row>
    <row r="45" spans="1:10">
      <c r="B45" s="301"/>
      <c r="C45" s="541" t="s">
        <v>125</v>
      </c>
      <c r="D45" s="541"/>
      <c r="E45" s="541"/>
      <c r="F45" s="542"/>
      <c r="G45" s="541" t="s">
        <v>114</v>
      </c>
      <c r="H45" s="541"/>
      <c r="I45" s="541"/>
      <c r="J45" s="541"/>
    </row>
    <row r="46" spans="1:10">
      <c r="B46" s="298"/>
      <c r="C46" s="522" t="s">
        <v>115</v>
      </c>
      <c r="D46" s="523"/>
      <c r="E46" s="522" t="s">
        <v>116</v>
      </c>
      <c r="F46" s="543"/>
      <c r="G46" s="522" t="s">
        <v>115</v>
      </c>
      <c r="H46" s="523"/>
      <c r="I46" s="524" t="s">
        <v>116</v>
      </c>
      <c r="J46" s="522"/>
    </row>
    <row r="47" spans="1:10">
      <c r="B47" s="298"/>
      <c r="C47" s="337" t="s">
        <v>1</v>
      </c>
      <c r="D47" s="338" t="s">
        <v>108</v>
      </c>
      <c r="E47" s="337" t="s">
        <v>1</v>
      </c>
      <c r="F47" s="341" t="s">
        <v>108</v>
      </c>
      <c r="G47" s="354" t="s">
        <v>1</v>
      </c>
      <c r="H47" s="338" t="s">
        <v>108</v>
      </c>
      <c r="I47" s="337" t="s">
        <v>1</v>
      </c>
      <c r="J47" s="299" t="s">
        <v>108</v>
      </c>
    </row>
    <row r="48" spans="1:10">
      <c r="A48" s="233" t="s">
        <v>14</v>
      </c>
      <c r="B48" s="300">
        <v>43831</v>
      </c>
      <c r="C48" s="342">
        <v>183.25</v>
      </c>
      <c r="D48" s="343">
        <v>82.565186903099999</v>
      </c>
      <c r="E48" s="342">
        <v>262.39999999999998</v>
      </c>
      <c r="F48" s="343">
        <v>18.344664634099999</v>
      </c>
      <c r="G48" s="342">
        <v>2.1</v>
      </c>
      <c r="H48" s="343">
        <v>54.039047619000002</v>
      </c>
      <c r="I48" s="342">
        <v>2.35</v>
      </c>
      <c r="J48" s="424">
        <v>27.469787234000002</v>
      </c>
    </row>
    <row r="49" spans="1:10">
      <c r="A49" s="233" t="s">
        <v>15</v>
      </c>
      <c r="B49" s="300">
        <v>43862</v>
      </c>
      <c r="C49" s="342">
        <v>226.5</v>
      </c>
      <c r="D49" s="343">
        <v>74.0381147903</v>
      </c>
      <c r="E49" s="342">
        <v>252.5</v>
      </c>
      <c r="F49" s="343">
        <v>16.9973881188</v>
      </c>
      <c r="G49" s="342">
        <v>0.9</v>
      </c>
      <c r="H49" s="343">
        <v>47.268888888900001</v>
      </c>
      <c r="I49" s="342">
        <v>3.45</v>
      </c>
      <c r="J49" s="342">
        <v>24.443043478300002</v>
      </c>
    </row>
    <row r="50" spans="1:10">
      <c r="A50" s="233" t="s">
        <v>126</v>
      </c>
      <c r="B50" s="300">
        <v>43891</v>
      </c>
      <c r="C50" s="342">
        <v>17.899999999999999</v>
      </c>
      <c r="D50" s="343">
        <v>54.479636871499999</v>
      </c>
      <c r="E50" s="342">
        <v>11.35</v>
      </c>
      <c r="F50" s="343">
        <v>5.6877533040000001</v>
      </c>
      <c r="G50" s="342">
        <v>0.95</v>
      </c>
      <c r="H50" s="343">
        <v>39.152631578899999</v>
      </c>
      <c r="I50" s="342">
        <v>0.1</v>
      </c>
      <c r="J50" s="342">
        <v>14.11</v>
      </c>
    </row>
    <row r="51" spans="1:10">
      <c r="A51" s="233" t="s">
        <v>127</v>
      </c>
      <c r="B51" s="300">
        <v>43922</v>
      </c>
      <c r="C51" s="342">
        <v>0</v>
      </c>
      <c r="D51" s="343">
        <v>0</v>
      </c>
      <c r="E51" s="342">
        <v>0</v>
      </c>
      <c r="F51" s="343">
        <v>0</v>
      </c>
      <c r="G51" s="342">
        <v>0</v>
      </c>
      <c r="H51" s="343">
        <v>0</v>
      </c>
      <c r="I51" s="342">
        <v>0</v>
      </c>
      <c r="J51" s="342">
        <v>0</v>
      </c>
    </row>
    <row r="52" spans="1:10">
      <c r="A52" s="233" t="s">
        <v>128</v>
      </c>
      <c r="B52" s="300">
        <v>43952</v>
      </c>
      <c r="C52" s="342">
        <v>0</v>
      </c>
      <c r="D52" s="343">
        <v>0</v>
      </c>
      <c r="E52" s="342">
        <v>0</v>
      </c>
      <c r="F52" s="343">
        <v>0</v>
      </c>
      <c r="G52" s="342">
        <v>0</v>
      </c>
      <c r="H52" s="343">
        <v>0</v>
      </c>
      <c r="I52" s="342">
        <v>0</v>
      </c>
      <c r="J52" s="342">
        <v>0</v>
      </c>
    </row>
    <row r="53" spans="1:10">
      <c r="A53" s="233" t="s">
        <v>129</v>
      </c>
      <c r="B53" s="300">
        <v>43983</v>
      </c>
      <c r="C53" s="342">
        <v>0</v>
      </c>
      <c r="D53" s="343">
        <v>0</v>
      </c>
      <c r="E53" s="342">
        <v>0</v>
      </c>
      <c r="F53" s="343">
        <v>0</v>
      </c>
      <c r="G53" s="342">
        <v>0</v>
      </c>
      <c r="H53" s="343">
        <v>0</v>
      </c>
      <c r="I53" s="342">
        <v>0</v>
      </c>
      <c r="J53" s="342">
        <v>0</v>
      </c>
    </row>
    <row r="54" spans="1:10">
      <c r="A54" s="233" t="s">
        <v>130</v>
      </c>
      <c r="B54" s="300">
        <v>44013</v>
      </c>
      <c r="C54" s="342">
        <v>0</v>
      </c>
      <c r="D54" s="343">
        <v>0</v>
      </c>
      <c r="E54" s="342">
        <v>0</v>
      </c>
      <c r="F54" s="343">
        <v>0</v>
      </c>
      <c r="G54" s="342">
        <v>0</v>
      </c>
      <c r="H54" s="343">
        <v>0</v>
      </c>
      <c r="I54" s="342">
        <v>0</v>
      </c>
      <c r="J54" s="342">
        <v>0</v>
      </c>
    </row>
    <row r="55" spans="1:10">
      <c r="A55" s="233" t="s">
        <v>131</v>
      </c>
      <c r="B55" s="300">
        <v>44044</v>
      </c>
      <c r="C55" s="342">
        <v>0</v>
      </c>
      <c r="D55" s="343">
        <v>0</v>
      </c>
      <c r="E55" s="342">
        <v>0</v>
      </c>
      <c r="F55" s="343">
        <v>0</v>
      </c>
      <c r="G55" s="342">
        <v>0</v>
      </c>
      <c r="H55" s="343">
        <v>0</v>
      </c>
      <c r="I55" s="342">
        <v>0</v>
      </c>
      <c r="J55" s="342">
        <v>0</v>
      </c>
    </row>
    <row r="56" spans="1:10">
      <c r="A56" s="233" t="s">
        <v>132</v>
      </c>
      <c r="B56" s="300">
        <v>44075</v>
      </c>
      <c r="C56" s="342">
        <v>0</v>
      </c>
      <c r="D56" s="343">
        <v>0</v>
      </c>
      <c r="E56" s="342">
        <v>0</v>
      </c>
      <c r="F56" s="343">
        <v>0</v>
      </c>
      <c r="G56" s="342">
        <v>0</v>
      </c>
      <c r="H56" s="343">
        <v>0</v>
      </c>
      <c r="I56" s="342">
        <v>0</v>
      </c>
      <c r="J56" s="342">
        <v>0</v>
      </c>
    </row>
    <row r="57" spans="1:10">
      <c r="A57" s="233" t="s">
        <v>133</v>
      </c>
      <c r="B57" s="300">
        <v>44105</v>
      </c>
      <c r="C57" s="342">
        <v>0</v>
      </c>
      <c r="D57" s="343">
        <v>0</v>
      </c>
      <c r="E57" s="342">
        <v>0</v>
      </c>
      <c r="F57" s="343">
        <v>0</v>
      </c>
      <c r="G57" s="342">
        <v>0</v>
      </c>
      <c r="H57" s="343">
        <v>0</v>
      </c>
      <c r="I57" s="342">
        <v>0</v>
      </c>
      <c r="J57" s="342">
        <v>0</v>
      </c>
    </row>
    <row r="58" spans="1:10">
      <c r="A58" s="233" t="s">
        <v>134</v>
      </c>
      <c r="B58" s="300">
        <v>44136</v>
      </c>
      <c r="C58" s="342">
        <v>0</v>
      </c>
      <c r="D58" s="343">
        <v>0</v>
      </c>
      <c r="E58" s="342">
        <v>0</v>
      </c>
      <c r="F58" s="343">
        <v>0</v>
      </c>
      <c r="G58" s="342">
        <v>0</v>
      </c>
      <c r="H58" s="343">
        <v>0</v>
      </c>
      <c r="I58" s="342">
        <v>0</v>
      </c>
      <c r="J58" s="342">
        <v>0</v>
      </c>
    </row>
    <row r="59" spans="1:10">
      <c r="A59" s="233" t="s">
        <v>135</v>
      </c>
      <c r="B59" s="300">
        <v>44166</v>
      </c>
      <c r="C59" s="342">
        <v>0</v>
      </c>
      <c r="D59" s="343">
        <v>0</v>
      </c>
      <c r="E59" s="342">
        <v>0</v>
      </c>
      <c r="F59" s="343">
        <v>0</v>
      </c>
      <c r="G59" s="342">
        <v>0</v>
      </c>
      <c r="H59" s="343">
        <v>0</v>
      </c>
      <c r="I59" s="342">
        <v>0</v>
      </c>
      <c r="J59" s="342">
        <v>0</v>
      </c>
    </row>
    <row r="60" spans="1:10">
      <c r="B60" s="415">
        <v>2020</v>
      </c>
      <c r="C60" s="344">
        <v>427.65</v>
      </c>
      <c r="D60" s="345">
        <v>76.873352040200004</v>
      </c>
      <c r="E60" s="344">
        <v>526.25</v>
      </c>
      <c r="F60" s="345">
        <v>17.4252475059</v>
      </c>
      <c r="G60" s="344">
        <v>3.95</v>
      </c>
      <c r="H60" s="345">
        <v>48.9162025316</v>
      </c>
      <c r="I60" s="344">
        <v>5.9</v>
      </c>
      <c r="J60" s="344">
        <v>25.473474576299999</v>
      </c>
    </row>
  </sheetData>
  <mergeCells count="21">
    <mergeCell ref="C45:F45"/>
    <mergeCell ref="G45:J45"/>
    <mergeCell ref="C46:D46"/>
    <mergeCell ref="E46:F46"/>
    <mergeCell ref="G46:H46"/>
    <mergeCell ref="I46:J46"/>
    <mergeCell ref="C26:F26"/>
    <mergeCell ref="G26:J26"/>
    <mergeCell ref="C27:D27"/>
    <mergeCell ref="E27:F27"/>
    <mergeCell ref="G27:H27"/>
    <mergeCell ref="I27:J27"/>
    <mergeCell ref="C7:F7"/>
    <mergeCell ref="G7:J7"/>
    <mergeCell ref="K7:N7"/>
    <mergeCell ref="C8:D8"/>
    <mergeCell ref="E8:F8"/>
    <mergeCell ref="G8:H8"/>
    <mergeCell ref="I8:J8"/>
    <mergeCell ref="K8:L8"/>
    <mergeCell ref="M8:N8"/>
  </mergeCells>
  <hyperlinks>
    <hyperlink ref="B3" location="Indice!A1" display="Indice!A1" xr:uid="{00000000-0004-0000-1900-000000000000}"/>
  </hyperlinks>
  <pageMargins left="0.78740157480314965" right="0.74803149606299213" top="0.78740157480314965" bottom="0.98425196850393704" header="0" footer="0"/>
  <pageSetup paperSize="9" scale="87" fitToHeight="2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251D0-7CBF-40B3-9638-DE3EC841DC91}">
  <dimension ref="B2:K61"/>
  <sheetViews>
    <sheetView showGridLines="0" topLeftCell="A11" workbookViewId="0">
      <selection activeCell="N29" sqref="N29"/>
    </sheetView>
  </sheetViews>
  <sheetFormatPr baseColWidth="10" defaultRowHeight="12.75"/>
  <cols>
    <col min="1" max="1" width="2.85546875" customWidth="1"/>
    <col min="2" max="2" width="3.42578125" customWidth="1"/>
  </cols>
  <sheetData>
    <row r="2" spans="2:11">
      <c r="B2" s="56"/>
      <c r="C2" s="18"/>
      <c r="D2" s="18"/>
      <c r="E2" s="18"/>
      <c r="F2" s="18"/>
      <c r="G2" s="19"/>
      <c r="H2" s="18"/>
      <c r="I2" s="18"/>
      <c r="J2" s="467"/>
      <c r="K2" s="467" t="s">
        <v>192</v>
      </c>
    </row>
    <row r="3" spans="2:11">
      <c r="B3" s="56"/>
      <c r="C3" s="18"/>
      <c r="D3" s="18"/>
      <c r="E3" s="18"/>
      <c r="F3" s="18"/>
      <c r="G3" s="19"/>
      <c r="H3" s="18"/>
      <c r="I3" s="18"/>
      <c r="J3" s="467"/>
      <c r="K3" s="467" t="s">
        <v>220</v>
      </c>
    </row>
    <row r="4" spans="2:11">
      <c r="B4" s="56"/>
      <c r="C4" s="12" t="str">
        <f>Indice!C4</f>
        <v>Servicios de ajuste e intercambios internacionales</v>
      </c>
      <c r="D4" s="13"/>
      <c r="E4" s="13"/>
      <c r="F4" s="18"/>
      <c r="G4" s="18"/>
      <c r="H4" s="18"/>
      <c r="I4" s="18"/>
      <c r="J4" s="18"/>
      <c r="K4" s="18"/>
    </row>
    <row r="5" spans="2:11">
      <c r="B5" s="57"/>
      <c r="C5" s="36"/>
      <c r="D5" s="36"/>
      <c r="E5" s="36"/>
      <c r="F5" s="36"/>
      <c r="G5" s="36"/>
      <c r="H5" s="36"/>
      <c r="I5" s="468"/>
      <c r="J5" s="36"/>
      <c r="K5" s="105" t="s">
        <v>36</v>
      </c>
    </row>
    <row r="6" spans="2:11">
      <c r="B6" s="57"/>
      <c r="C6" s="50" t="s">
        <v>217</v>
      </c>
      <c r="D6" s="50"/>
      <c r="E6" s="50"/>
      <c r="F6" s="51"/>
      <c r="G6" s="51"/>
      <c r="H6" s="42"/>
      <c r="I6" s="468"/>
      <c r="J6" s="36"/>
      <c r="K6" s="105" t="s">
        <v>37</v>
      </c>
    </row>
    <row r="7" spans="2:11">
      <c r="B7" s="57"/>
      <c r="C7" s="37"/>
      <c r="D7" s="37"/>
      <c r="K7" s="105" t="s">
        <v>38</v>
      </c>
    </row>
    <row r="8" spans="2:11">
      <c r="B8" s="57"/>
      <c r="C8" s="220"/>
      <c r="D8" s="220"/>
      <c r="K8" s="105" t="s">
        <v>37</v>
      </c>
    </row>
    <row r="9" spans="2:11">
      <c r="B9" s="58"/>
      <c r="C9" s="221"/>
      <c r="D9" s="470" t="s">
        <v>214</v>
      </c>
      <c r="K9" s="105" t="s">
        <v>39</v>
      </c>
    </row>
    <row r="10" spans="2:11">
      <c r="B10" s="58"/>
      <c r="C10" s="469">
        <v>2001</v>
      </c>
      <c r="D10" s="471">
        <v>3350.2510000000002</v>
      </c>
      <c r="K10" s="105"/>
    </row>
    <row r="11" spans="2:11">
      <c r="B11" s="58"/>
      <c r="C11" s="469">
        <v>2002</v>
      </c>
      <c r="D11" s="471">
        <v>5285.915</v>
      </c>
      <c r="K11" s="105"/>
    </row>
    <row r="12" spans="2:11">
      <c r="B12" s="58" t="s">
        <v>29</v>
      </c>
      <c r="C12" s="469">
        <v>2003</v>
      </c>
      <c r="D12" s="471">
        <v>1201.105</v>
      </c>
      <c r="K12" s="356">
        <f>SUM(G25:G36)-H12</f>
        <v>0</v>
      </c>
    </row>
    <row r="13" spans="2:11">
      <c r="B13" s="58" t="s">
        <v>30</v>
      </c>
      <c r="C13" s="469">
        <v>2004</v>
      </c>
      <c r="D13" s="471">
        <v>-3075.1039999999998</v>
      </c>
      <c r="K13" s="356">
        <f>SUM(H43:H54)-I13</f>
        <v>0</v>
      </c>
    </row>
    <row r="14" spans="2:11">
      <c r="B14" s="58" t="s">
        <v>49</v>
      </c>
      <c r="C14" s="469">
        <v>2005</v>
      </c>
      <c r="D14" s="471">
        <v>-1338.568</v>
      </c>
      <c r="K14" s="356">
        <f>SUM(E43:E54)-H14</f>
        <v>0</v>
      </c>
    </row>
    <row r="15" spans="2:11">
      <c r="B15" s="60"/>
      <c r="C15" s="469">
        <v>2006</v>
      </c>
      <c r="D15" s="471">
        <v>-3275.0810000000001</v>
      </c>
      <c r="K15" s="356">
        <f>SUM(F43:F54)-H15</f>
        <v>0</v>
      </c>
    </row>
    <row r="16" spans="2:11">
      <c r="B16" s="57"/>
      <c r="C16" s="469">
        <v>2007</v>
      </c>
      <c r="D16" s="471">
        <v>-5753.52</v>
      </c>
      <c r="K16" s="356">
        <f>SUM(G43:G54)-H16</f>
        <v>0</v>
      </c>
    </row>
    <row r="17" spans="2:11">
      <c r="B17" s="57"/>
      <c r="C17" s="469">
        <v>2008</v>
      </c>
      <c r="D17" s="471">
        <v>-11041.346</v>
      </c>
      <c r="K17" s="355"/>
    </row>
    <row r="18" spans="2:11">
      <c r="C18" s="469">
        <v>2009</v>
      </c>
      <c r="D18" s="471">
        <v>-8090.5529999999999</v>
      </c>
    </row>
    <row r="19" spans="2:11">
      <c r="C19" s="469">
        <v>2010</v>
      </c>
      <c r="D19" s="471">
        <v>-8324.2749999999996</v>
      </c>
    </row>
    <row r="20" spans="2:11">
      <c r="C20" s="469">
        <v>2011</v>
      </c>
      <c r="D20" s="471">
        <v>-6097.53</v>
      </c>
    </row>
    <row r="21" spans="2:11">
      <c r="C21" s="469">
        <v>2012</v>
      </c>
      <c r="D21" s="471">
        <v>-11187.448</v>
      </c>
    </row>
    <row r="22" spans="2:11">
      <c r="C22" s="469">
        <v>2013</v>
      </c>
      <c r="D22" s="471">
        <v>-6735.5</v>
      </c>
    </row>
    <row r="23" spans="2:11">
      <c r="C23" s="469">
        <v>2014</v>
      </c>
      <c r="D23" s="471">
        <v>-3405.8879999999999</v>
      </c>
    </row>
    <row r="24" spans="2:11">
      <c r="C24" s="469">
        <v>2015</v>
      </c>
      <c r="D24" s="471">
        <v>-146.61699999999999</v>
      </c>
    </row>
    <row r="25" spans="2:11">
      <c r="C25" s="469">
        <v>2016</v>
      </c>
      <c r="D25" s="471">
        <v>7659.6549999999997</v>
      </c>
    </row>
    <row r="26" spans="2:11">
      <c r="C26" s="469">
        <v>2017</v>
      </c>
      <c r="D26" s="471">
        <v>9175.3430000000008</v>
      </c>
    </row>
    <row r="27" spans="2:11">
      <c r="C27" s="469">
        <v>2018</v>
      </c>
      <c r="D27" s="471">
        <v>11090.246999999999</v>
      </c>
    </row>
    <row r="28" spans="2:11">
      <c r="C28" s="469">
        <v>2019</v>
      </c>
      <c r="D28" s="471">
        <v>6875.2830000000004</v>
      </c>
    </row>
    <row r="29" spans="2:11">
      <c r="C29" s="179">
        <v>2020</v>
      </c>
      <c r="D29" s="472">
        <v>3299.6950000000002</v>
      </c>
    </row>
    <row r="31" spans="2:11">
      <c r="C31" s="50" t="s">
        <v>215</v>
      </c>
    </row>
    <row r="32" spans="2:11">
      <c r="C32" s="37"/>
    </row>
    <row r="33" spans="3:4">
      <c r="C33" s="163"/>
      <c r="D33" s="315" t="s">
        <v>216</v>
      </c>
    </row>
    <row r="34" spans="3:4">
      <c r="C34" s="178" t="s">
        <v>4</v>
      </c>
      <c r="D34" s="471">
        <v>964.28200000000004</v>
      </c>
    </row>
    <row r="35" spans="3:4">
      <c r="C35" s="178" t="s">
        <v>5</v>
      </c>
      <c r="D35" s="471">
        <v>1194.462</v>
      </c>
    </row>
    <row r="36" spans="3:4">
      <c r="C36" s="178" t="s">
        <v>0</v>
      </c>
      <c r="D36" s="471">
        <v>786.28899999999999</v>
      </c>
    </row>
    <row r="37" spans="3:4">
      <c r="C37" s="178" t="s">
        <v>2</v>
      </c>
      <c r="D37" s="471">
        <v>796.64499999999998</v>
      </c>
    </row>
    <row r="38" spans="3:4">
      <c r="C38" s="178" t="s">
        <v>6</v>
      </c>
      <c r="D38" s="471">
        <v>1305.1679999999999</v>
      </c>
    </row>
    <row r="39" spans="3:4">
      <c r="C39" s="178" t="s">
        <v>7</v>
      </c>
      <c r="D39" s="471">
        <v>797.87999999999988</v>
      </c>
    </row>
    <row r="40" spans="3:4">
      <c r="C40" s="178" t="s">
        <v>8</v>
      </c>
      <c r="D40" s="471">
        <v>329.01700000000005</v>
      </c>
    </row>
    <row r="41" spans="3:4">
      <c r="C41" s="178" t="s">
        <v>9</v>
      </c>
      <c r="D41" s="471">
        <v>54.509000000000015</v>
      </c>
    </row>
    <row r="42" spans="3:4">
      <c r="C42" s="178" t="s">
        <v>10</v>
      </c>
      <c r="D42" s="471">
        <v>-752.04200000000014</v>
      </c>
    </row>
    <row r="43" spans="3:4">
      <c r="C43" s="178" t="s">
        <v>11</v>
      </c>
      <c r="D43" s="471">
        <v>-74.424999999999955</v>
      </c>
    </row>
    <row r="44" spans="3:4">
      <c r="C44" s="178" t="s">
        <v>12</v>
      </c>
      <c r="D44" s="471">
        <v>437.89899999999994</v>
      </c>
    </row>
    <row r="45" spans="3:4">
      <c r="C45" s="179" t="s">
        <v>13</v>
      </c>
      <c r="D45" s="472">
        <v>-591.78899999999999</v>
      </c>
    </row>
    <row r="47" spans="3:4">
      <c r="C47" s="50" t="s">
        <v>218</v>
      </c>
    </row>
    <row r="48" spans="3:4">
      <c r="C48" s="37"/>
    </row>
    <row r="49" spans="3:4">
      <c r="C49" s="163"/>
      <c r="D49" s="315" t="s">
        <v>216</v>
      </c>
    </row>
    <row r="50" spans="3:4">
      <c r="C50" s="178" t="s">
        <v>4</v>
      </c>
      <c r="D50" s="471">
        <v>498.108</v>
      </c>
    </row>
    <row r="51" spans="3:4">
      <c r="C51" s="178" t="s">
        <v>5</v>
      </c>
      <c r="D51" s="471">
        <v>-148.255</v>
      </c>
    </row>
    <row r="52" spans="3:4">
      <c r="C52" s="178" t="s">
        <v>0</v>
      </c>
      <c r="D52" s="471">
        <v>-226.14000000000004</v>
      </c>
    </row>
    <row r="53" spans="3:4">
      <c r="C53" s="178" t="s">
        <v>2</v>
      </c>
      <c r="D53" s="471">
        <v>-513.28800000000001</v>
      </c>
    </row>
    <row r="54" spans="3:4">
      <c r="C54" s="178" t="s">
        <v>6</v>
      </c>
      <c r="D54" s="471">
        <v>-599.78800000000001</v>
      </c>
    </row>
    <row r="55" spans="3:4">
      <c r="C55" s="178" t="s">
        <v>7</v>
      </c>
      <c r="D55" s="471">
        <v>-504.41899999999998</v>
      </c>
    </row>
    <row r="56" spans="3:4">
      <c r="C56" s="178" t="s">
        <v>8</v>
      </c>
      <c r="D56" s="471">
        <v>-747.06600000000003</v>
      </c>
    </row>
    <row r="57" spans="3:4">
      <c r="C57" s="178" t="s">
        <v>9</v>
      </c>
      <c r="D57" s="471">
        <v>-193.03699999999998</v>
      </c>
    </row>
    <row r="58" spans="3:4">
      <c r="C58" s="178" t="s">
        <v>10</v>
      </c>
      <c r="D58" s="471">
        <v>161.23099999999999</v>
      </c>
    </row>
    <row r="59" spans="3:4">
      <c r="C59" s="178" t="s">
        <v>11</v>
      </c>
      <c r="D59" s="471">
        <v>214.69600000000003</v>
      </c>
    </row>
    <row r="60" spans="3:4">
      <c r="C60" s="178" t="s">
        <v>12</v>
      </c>
      <c r="D60" s="471">
        <v>697.005</v>
      </c>
    </row>
    <row r="61" spans="3:4">
      <c r="C61" s="179" t="s">
        <v>13</v>
      </c>
      <c r="D61" s="472">
        <v>-94.036999999999978</v>
      </c>
    </row>
  </sheetData>
  <hyperlinks>
    <hyperlink ref="C4" location="Indice!A1" display="Indice!A1" xr:uid="{1BF38EAB-0325-4994-9448-E8484576F2F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autoPageBreaks="0" fitToPage="1"/>
  </sheetPr>
  <dimension ref="A1:H82"/>
  <sheetViews>
    <sheetView showGridLines="0" topLeftCell="A2" workbookViewId="0">
      <selection activeCell="J15" sqref="J15"/>
    </sheetView>
  </sheetViews>
  <sheetFormatPr baseColWidth="10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68.85546875" style="7" customWidth="1"/>
    <col min="6" max="6" width="2.85546875" style="31" customWidth="1"/>
  </cols>
  <sheetData>
    <row r="1" spans="2:8" s="7" customFormat="1" ht="0.6" customHeight="1"/>
    <row r="2" spans="2:8" s="7" customFormat="1" ht="21" customHeight="1">
      <c r="E2" s="54" t="s">
        <v>192</v>
      </c>
    </row>
    <row r="3" spans="2:8" s="7" customFormat="1" ht="15" customHeight="1">
      <c r="E3" s="9" t="s">
        <v>220</v>
      </c>
    </row>
    <row r="4" spans="2:8" s="10" customFormat="1" ht="20.100000000000001" customHeight="1">
      <c r="B4" s="11"/>
      <c r="C4" s="12" t="s">
        <v>67</v>
      </c>
    </row>
    <row r="5" spans="2:8" s="10" customFormat="1" ht="12.6" customHeight="1">
      <c r="B5" s="11"/>
      <c r="C5" s="13"/>
    </row>
    <row r="6" spans="2:8" s="10" customFormat="1" ht="13.35" customHeight="1">
      <c r="B6" s="11"/>
      <c r="C6" s="16"/>
      <c r="D6" s="28"/>
      <c r="E6" s="28"/>
    </row>
    <row r="7" spans="2:8" s="10" customFormat="1" ht="12.75" customHeight="1">
      <c r="B7" s="11"/>
      <c r="C7" s="498" t="s">
        <v>222</v>
      </c>
      <c r="D7" s="28"/>
      <c r="E7" s="176"/>
    </row>
    <row r="8" spans="2:8" s="10" customFormat="1" ht="12.75" customHeight="1">
      <c r="B8" s="11"/>
      <c r="C8" s="498"/>
      <c r="D8" s="28"/>
      <c r="E8" s="176"/>
    </row>
    <row r="9" spans="2:8" s="10" customFormat="1" ht="12.75" customHeight="1">
      <c r="B9" s="11"/>
      <c r="C9" s="128" t="s">
        <v>109</v>
      </c>
      <c r="D9" s="28"/>
      <c r="E9" s="176"/>
    </row>
    <row r="10" spans="2:8" s="10" customFormat="1" ht="12.75" customHeight="1">
      <c r="B10" s="11"/>
      <c r="C10" s="128"/>
      <c r="D10" s="28"/>
      <c r="E10" s="176"/>
    </row>
    <row r="11" spans="2:8" s="10" customFormat="1" ht="12.75" customHeight="1">
      <c r="B11" s="11"/>
      <c r="C11" s="144"/>
      <c r="D11" s="28"/>
      <c r="E11" s="176"/>
    </row>
    <row r="12" spans="2:8" s="10" customFormat="1" ht="12.75" customHeight="1">
      <c r="B12" s="11"/>
      <c r="C12" s="144"/>
      <c r="D12" s="28"/>
      <c r="E12" s="176"/>
    </row>
    <row r="13" spans="2:8" s="10" customFormat="1" ht="12.75" customHeight="1">
      <c r="B13" s="11"/>
      <c r="C13" s="16"/>
      <c r="D13" s="28"/>
      <c r="E13" s="176"/>
    </row>
    <row r="14" spans="2:8" s="10" customFormat="1" ht="12.75" customHeight="1">
      <c r="B14" s="11"/>
      <c r="C14" s="16"/>
      <c r="D14" s="28"/>
      <c r="E14" s="176"/>
    </row>
    <row r="15" spans="2:8" s="10" customFormat="1" ht="12.75" customHeight="1">
      <c r="B15" s="11"/>
      <c r="C15" s="16"/>
      <c r="D15" s="28"/>
      <c r="E15" s="176"/>
    </row>
    <row r="16" spans="2:8" s="10" customFormat="1" ht="12.75" customHeight="1">
      <c r="B16" s="11"/>
      <c r="C16" s="16"/>
      <c r="D16" s="28"/>
      <c r="E16" s="176"/>
      <c r="H16" s="133" t="str">
        <f>CONCATENATE("Precio medio final: ",ROUND('Data 1'!Q13,2)," €/MWh")</f>
        <v>Precio medio final: 40,37 €/MWh</v>
      </c>
    </row>
    <row r="17" spans="2:8" s="10" customFormat="1" ht="12.75" customHeight="1">
      <c r="B17" s="11"/>
      <c r="C17" s="16"/>
      <c r="D17" s="28"/>
      <c r="E17" s="176"/>
    </row>
    <row r="18" spans="2:8" s="10" customFormat="1" ht="12.75" customHeight="1">
      <c r="B18" s="11"/>
      <c r="C18" s="16"/>
      <c r="D18" s="28"/>
      <c r="E18" s="176"/>
    </row>
    <row r="19" spans="2:8" s="10" customFormat="1" ht="12.75" customHeight="1">
      <c r="B19" s="11"/>
      <c r="C19" s="16"/>
      <c r="D19" s="28"/>
      <c r="E19" s="176"/>
    </row>
    <row r="20" spans="2:8" s="10" customFormat="1" ht="12.75" customHeight="1">
      <c r="B20" s="11"/>
      <c r="C20" s="16"/>
      <c r="D20" s="28"/>
      <c r="E20" s="176"/>
    </row>
    <row r="21" spans="2:8" s="10" customFormat="1" ht="12.75" customHeight="1">
      <c r="B21" s="11"/>
      <c r="C21" s="16"/>
      <c r="D21" s="28"/>
      <c r="E21" s="176"/>
    </row>
    <row r="22" spans="2:8">
      <c r="E22" s="176"/>
      <c r="F22" s="10"/>
      <c r="G22" s="10"/>
      <c r="H22" s="10"/>
    </row>
    <row r="23" spans="2:8">
      <c r="E23" s="176"/>
      <c r="F23" s="10"/>
      <c r="G23" s="10"/>
      <c r="H23" s="10"/>
    </row>
    <row r="24" spans="2:8">
      <c r="E24" s="176"/>
      <c r="F24" s="10"/>
      <c r="G24" s="10"/>
      <c r="H24" s="10"/>
    </row>
    <row r="25" spans="2:8">
      <c r="E25" s="29"/>
      <c r="F25" s="10"/>
      <c r="G25" s="10"/>
      <c r="H25" s="10"/>
    </row>
    <row r="26" spans="2:8">
      <c r="E26" s="29"/>
    </row>
    <row r="27" spans="2:8">
      <c r="E27" s="29"/>
    </row>
    <row r="28" spans="2:8">
      <c r="E28" s="29"/>
    </row>
    <row r="39" spans="5:5">
      <c r="E39" s="414"/>
    </row>
    <row r="82" spans="2:2">
      <c r="B82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8"/>
  </mergeCells>
  <phoneticPr fontId="0" type="noConversion"/>
  <hyperlinks>
    <hyperlink ref="C4" location="Indice!A1" display="Indice!A1" xr:uid="{00000000-0004-0000-02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H82"/>
  <sheetViews>
    <sheetView showGridLines="0" topLeftCell="D2" zoomScaleNormal="100" workbookViewId="0">
      <selection activeCell="E4" sqref="E4"/>
    </sheetView>
  </sheetViews>
  <sheetFormatPr baseColWidth="10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105.85546875" style="7" customWidth="1"/>
    <col min="6" max="6" width="1.85546875" style="31" customWidth="1"/>
  </cols>
  <sheetData>
    <row r="1" spans="2:5" s="7" customFormat="1" ht="0.6" customHeight="1"/>
    <row r="2" spans="2:5" s="7" customFormat="1" ht="21" customHeight="1">
      <c r="E2" s="242" t="s">
        <v>192</v>
      </c>
    </row>
    <row r="3" spans="2:5" s="7" customFormat="1" ht="15" customHeight="1">
      <c r="E3" s="243" t="s">
        <v>220</v>
      </c>
    </row>
    <row r="4" spans="2:5" s="10" customFormat="1" ht="20.100000000000001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35" customHeight="1">
      <c r="B6" s="11"/>
      <c r="C6" s="16"/>
      <c r="D6" s="28"/>
      <c r="E6" s="28"/>
    </row>
    <row r="7" spans="2:5" s="10" customFormat="1" ht="12.75" customHeight="1">
      <c r="B7" s="11"/>
      <c r="C7" s="498" t="s">
        <v>196</v>
      </c>
      <c r="D7" s="28"/>
      <c r="E7" s="176"/>
    </row>
    <row r="8" spans="2:5" s="10" customFormat="1" ht="12.75" customHeight="1">
      <c r="B8" s="11"/>
      <c r="C8" s="498"/>
      <c r="D8" s="28"/>
      <c r="E8" s="176"/>
    </row>
    <row r="9" spans="2:5" s="10" customFormat="1" ht="12.75" customHeight="1">
      <c r="B9" s="11"/>
      <c r="C9" s="498"/>
      <c r="D9" s="28"/>
      <c r="E9" s="176"/>
    </row>
    <row r="10" spans="2:5" s="10" customFormat="1" ht="12.75" customHeight="1">
      <c r="B10" s="11"/>
      <c r="C10" s="498"/>
      <c r="D10" s="28"/>
      <c r="E10" s="176"/>
    </row>
    <row r="11" spans="2:5" s="10" customFormat="1" ht="12.75" customHeight="1">
      <c r="B11" s="11"/>
      <c r="C11" s="128" t="s">
        <v>52</v>
      </c>
      <c r="D11" s="28"/>
      <c r="E11" s="176"/>
    </row>
    <row r="12" spans="2:5" s="10" customFormat="1" ht="12.75" customHeight="1">
      <c r="B12" s="11"/>
      <c r="C12" s="144"/>
      <c r="D12" s="28"/>
      <c r="E12" s="176"/>
    </row>
    <row r="13" spans="2:5" s="10" customFormat="1" ht="12.75" customHeight="1">
      <c r="B13" s="11"/>
      <c r="C13" s="16"/>
      <c r="D13" s="28"/>
      <c r="E13" s="176"/>
    </row>
    <row r="14" spans="2:5" s="10" customFormat="1" ht="12.75" customHeight="1">
      <c r="B14" s="11"/>
      <c r="C14" s="16"/>
      <c r="D14" s="28"/>
      <c r="E14" s="176"/>
    </row>
    <row r="15" spans="2:5" s="10" customFormat="1" ht="12.75" customHeight="1">
      <c r="B15" s="11"/>
      <c r="C15" s="16"/>
      <c r="D15" s="28"/>
      <c r="E15" s="176"/>
    </row>
    <row r="16" spans="2:5" s="10" customFormat="1" ht="12.75" customHeight="1">
      <c r="B16" s="11"/>
      <c r="C16" s="16"/>
      <c r="D16" s="28"/>
      <c r="E16" s="176"/>
    </row>
    <row r="17" spans="2:8" s="10" customFormat="1" ht="12.75" customHeight="1">
      <c r="B17" s="11"/>
      <c r="C17" s="16"/>
      <c r="D17" s="28"/>
      <c r="E17" s="176"/>
    </row>
    <row r="18" spans="2:8" s="10" customFormat="1" ht="12.75" customHeight="1">
      <c r="B18" s="11"/>
      <c r="C18" s="16"/>
      <c r="D18" s="28"/>
      <c r="E18" s="176"/>
    </row>
    <row r="19" spans="2:8" s="10" customFormat="1" ht="12.75" customHeight="1">
      <c r="B19" s="11"/>
      <c r="C19" s="16"/>
      <c r="D19" s="28"/>
      <c r="E19" s="176"/>
    </row>
    <row r="20" spans="2:8" s="10" customFormat="1" ht="12.75" customHeight="1">
      <c r="B20" s="11"/>
      <c r="C20" s="16"/>
      <c r="D20" s="28"/>
      <c r="E20" s="176"/>
    </row>
    <row r="21" spans="2:8" s="10" customFormat="1" ht="12.75" customHeight="1">
      <c r="B21" s="11"/>
      <c r="C21" s="16"/>
      <c r="D21" s="28"/>
      <c r="E21" s="176"/>
    </row>
    <row r="22" spans="2:8">
      <c r="E22" s="176"/>
      <c r="F22" s="10"/>
      <c r="G22" s="10"/>
      <c r="H22" s="10"/>
    </row>
    <row r="23" spans="2:8">
      <c r="E23" s="176"/>
      <c r="F23" s="10"/>
      <c r="G23" s="10"/>
      <c r="H23" s="10"/>
    </row>
    <row r="24" spans="2:8">
      <c r="E24" s="176"/>
      <c r="F24" s="10"/>
      <c r="G24" s="10"/>
      <c r="H24" s="10"/>
    </row>
    <row r="25" spans="2:8">
      <c r="E25" s="29"/>
      <c r="F25" s="10"/>
      <c r="G25" s="10"/>
      <c r="H25" s="10"/>
    </row>
    <row r="26" spans="2:8">
      <c r="E26" s="29"/>
    </row>
    <row r="27" spans="2:8">
      <c r="E27" s="29"/>
    </row>
    <row r="28" spans="2:8">
      <c r="E28" s="29"/>
    </row>
    <row r="82" spans="2:2">
      <c r="B82" s="55"/>
    </row>
  </sheetData>
  <mergeCells count="1">
    <mergeCell ref="C7:C10"/>
  </mergeCells>
  <hyperlinks>
    <hyperlink ref="C4" location="Indice!A1" display="Indice!A1" xr:uid="{00000000-0004-0000-03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A1:F82"/>
  <sheetViews>
    <sheetView showGridLines="0" topLeftCell="D11" zoomScaleNormal="100" workbookViewId="0">
      <selection activeCell="K8" sqref="K8"/>
    </sheetView>
  </sheetViews>
  <sheetFormatPr baseColWidth="10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105.85546875" style="7" customWidth="1"/>
    <col min="6" max="6" width="2.5703125" style="31" customWidth="1"/>
  </cols>
  <sheetData>
    <row r="1" spans="2:5" s="7" customFormat="1" ht="0.6" customHeight="1"/>
    <row r="2" spans="2:5" s="7" customFormat="1" ht="21" customHeight="1">
      <c r="E2" s="242" t="s">
        <v>192</v>
      </c>
    </row>
    <row r="3" spans="2:5" s="7" customFormat="1" ht="15" customHeight="1">
      <c r="E3" s="243" t="s">
        <v>220</v>
      </c>
    </row>
    <row r="4" spans="2:5" s="10" customFormat="1" ht="20.100000000000001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35" customHeight="1">
      <c r="B6" s="11"/>
      <c r="C6" s="16"/>
      <c r="D6" s="28"/>
      <c r="E6" s="28"/>
    </row>
    <row r="7" spans="2:5" s="10" customFormat="1" ht="12.75" customHeight="1">
      <c r="B7" s="11"/>
      <c r="C7" s="499" t="s">
        <v>158</v>
      </c>
      <c r="D7" s="28"/>
      <c r="E7" s="176"/>
    </row>
    <row r="8" spans="2:5" s="10" customFormat="1" ht="12.75" customHeight="1">
      <c r="B8" s="11"/>
      <c r="C8" s="499"/>
      <c r="D8" s="28"/>
      <c r="E8" s="176"/>
    </row>
    <row r="9" spans="2:5" s="10" customFormat="1" ht="12.75" customHeight="1">
      <c r="B9" s="11"/>
      <c r="C9" s="499"/>
      <c r="D9" s="28"/>
      <c r="E9" s="176"/>
    </row>
    <row r="10" spans="2:5" s="10" customFormat="1" ht="12.75" customHeight="1">
      <c r="B10" s="11"/>
      <c r="C10" s="499" t="s">
        <v>52</v>
      </c>
      <c r="D10" s="28"/>
      <c r="E10" s="176"/>
    </row>
    <row r="11" spans="2:5" s="10" customFormat="1" ht="12.75" customHeight="1">
      <c r="B11" s="11"/>
      <c r="C11" s="499"/>
      <c r="D11" s="28"/>
      <c r="E11" s="145"/>
    </row>
    <row r="12" spans="2:5" s="10" customFormat="1" ht="12.75" customHeight="1">
      <c r="B12" s="11"/>
      <c r="C12" s="499"/>
      <c r="D12" s="28"/>
      <c r="E12" s="145"/>
    </row>
    <row r="13" spans="2:5" s="10" customFormat="1" ht="12.75" customHeight="1">
      <c r="B13" s="11"/>
      <c r="C13" s="16"/>
      <c r="D13" s="28"/>
      <c r="E13" s="145"/>
    </row>
    <row r="14" spans="2:5" s="10" customFormat="1" ht="12.75" customHeight="1">
      <c r="B14" s="11"/>
      <c r="C14" s="16"/>
      <c r="D14" s="28"/>
      <c r="E14" s="145"/>
    </row>
    <row r="15" spans="2:5" s="10" customFormat="1" ht="12.75" customHeight="1">
      <c r="B15" s="11"/>
      <c r="C15" s="16"/>
      <c r="D15" s="28"/>
      <c r="E15" s="145"/>
    </row>
    <row r="16" spans="2:5" s="10" customFormat="1" ht="12.75" customHeight="1">
      <c r="B16" s="11"/>
      <c r="C16" s="16"/>
      <c r="D16" s="28"/>
      <c r="E16" s="145"/>
    </row>
    <row r="17" spans="2:5" s="10" customFormat="1" ht="12.75" customHeight="1">
      <c r="B17" s="11"/>
      <c r="C17" s="16"/>
      <c r="D17" s="28"/>
      <c r="E17" s="145"/>
    </row>
    <row r="18" spans="2:5" s="10" customFormat="1" ht="12.75" customHeight="1">
      <c r="B18" s="11"/>
      <c r="C18" s="16"/>
      <c r="D18" s="28"/>
      <c r="E18" s="145"/>
    </row>
    <row r="19" spans="2:5" s="10" customFormat="1" ht="12.75" customHeight="1">
      <c r="B19" s="11"/>
      <c r="C19" s="16"/>
      <c r="D19" s="28"/>
      <c r="E19" s="145"/>
    </row>
    <row r="20" spans="2:5" s="10" customFormat="1" ht="12.75" customHeight="1">
      <c r="B20" s="11"/>
      <c r="C20" s="16"/>
      <c r="D20" s="28"/>
      <c r="E20" s="145"/>
    </row>
    <row r="21" spans="2:5" s="10" customFormat="1" ht="12.75" customHeight="1">
      <c r="B21" s="11"/>
      <c r="C21" s="16"/>
      <c r="D21" s="28"/>
      <c r="E21" s="145"/>
    </row>
    <row r="22" spans="2:5">
      <c r="E22" s="177"/>
    </row>
    <row r="23" spans="2:5">
      <c r="E23" s="177"/>
    </row>
    <row r="24" spans="2:5">
      <c r="E24" s="177"/>
    </row>
    <row r="25" spans="2:5" ht="16.350000000000001" customHeight="1">
      <c r="E25" s="82"/>
    </row>
    <row r="82" spans="2:2">
      <c r="B82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 xr:uid="{00000000-0004-0000-04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2">
    <pageSetUpPr autoPageBreaks="0" fitToPage="1"/>
  </sheetPr>
  <dimension ref="A1:S83"/>
  <sheetViews>
    <sheetView showGridLines="0" topLeftCell="A2" workbookViewId="0">
      <selection activeCell="Q16" sqref="Q16"/>
    </sheetView>
  </sheetViews>
  <sheetFormatPr baseColWidth="10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34.140625" style="7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  <col min="14" max="14" width="2.85546875" customWidth="1"/>
  </cols>
  <sheetData>
    <row r="1" spans="2:19" s="7" customFormat="1" ht="0.6" customHeight="1"/>
    <row r="2" spans="2:19" s="7" customFormat="1" ht="21" customHeight="1">
      <c r="E2" s="495" t="s">
        <v>192</v>
      </c>
      <c r="F2" s="495"/>
      <c r="G2" s="495"/>
      <c r="H2" s="495"/>
      <c r="I2" s="495"/>
      <c r="J2" s="495"/>
      <c r="K2" s="495"/>
      <c r="L2" s="495"/>
      <c r="M2" s="495"/>
    </row>
    <row r="3" spans="2:19" s="7" customFormat="1" ht="15" customHeight="1">
      <c r="E3" s="496" t="s">
        <v>220</v>
      </c>
      <c r="F3" s="496"/>
      <c r="G3" s="496"/>
      <c r="H3" s="496"/>
      <c r="I3" s="496"/>
      <c r="J3" s="496"/>
      <c r="K3" s="496"/>
      <c r="L3" s="496"/>
      <c r="M3" s="496"/>
    </row>
    <row r="4" spans="2:19" s="10" customFormat="1" ht="20.100000000000001" customHeight="1">
      <c r="B4" s="11"/>
      <c r="C4" s="12" t="str">
        <f>'C1'!C4</f>
        <v>Servicios de ajuste</v>
      </c>
    </row>
    <row r="5" spans="2:19" s="10" customFormat="1" ht="12.6" customHeight="1">
      <c r="B5" s="11"/>
      <c r="C5" s="13"/>
    </row>
    <row r="6" spans="2:19" s="10" customFormat="1" ht="13.35" customHeight="1">
      <c r="B6" s="11"/>
      <c r="C6" s="16"/>
      <c r="D6" s="28"/>
      <c r="E6" s="28"/>
    </row>
    <row r="7" spans="2:19" s="10" customFormat="1" ht="12.75" customHeight="1">
      <c r="B7" s="11"/>
      <c r="C7" s="499" t="s">
        <v>249</v>
      </c>
      <c r="D7" s="28"/>
      <c r="E7" s="3"/>
      <c r="F7" s="501">
        <v>2019</v>
      </c>
      <c r="G7" s="501"/>
      <c r="H7" s="33"/>
      <c r="I7" s="501">
        <v>2020</v>
      </c>
      <c r="J7" s="501"/>
      <c r="K7" s="33"/>
      <c r="L7" s="501" t="s">
        <v>227</v>
      </c>
      <c r="M7" s="502"/>
      <c r="Q7" s="73"/>
    </row>
    <row r="8" spans="2:19" s="10" customFormat="1" ht="12.75" customHeight="1">
      <c r="B8" s="11"/>
      <c r="C8" s="499"/>
      <c r="D8" s="28"/>
      <c r="E8" s="35"/>
      <c r="F8" s="109" t="s">
        <v>45</v>
      </c>
      <c r="G8" s="109" t="s">
        <v>46</v>
      </c>
      <c r="H8" s="110"/>
      <c r="I8" s="109" t="s">
        <v>45</v>
      </c>
      <c r="J8" s="109" t="s">
        <v>46</v>
      </c>
      <c r="K8" s="109"/>
      <c r="L8" s="109" t="s">
        <v>45</v>
      </c>
      <c r="M8" s="109" t="s">
        <v>46</v>
      </c>
      <c r="N8" s="138"/>
      <c r="O8" s="138"/>
      <c r="P8" s="507"/>
      <c r="Q8" s="507"/>
      <c r="R8" s="503"/>
      <c r="S8" s="503"/>
    </row>
    <row r="9" spans="2:19" s="10" customFormat="1" ht="12.75" hidden="1" customHeight="1">
      <c r="B9" s="11"/>
      <c r="C9" s="499"/>
      <c r="D9" s="28"/>
      <c r="E9" s="17"/>
      <c r="F9" s="98"/>
      <c r="G9" s="98"/>
      <c r="H9" s="98"/>
      <c r="I9" s="98"/>
      <c r="J9" s="98"/>
      <c r="K9" s="98"/>
      <c r="L9" s="99"/>
      <c r="M9" s="98"/>
      <c r="N9" s="139">
        <f>F9</f>
        <v>0</v>
      </c>
      <c r="O9" s="139">
        <f>I9</f>
        <v>0</v>
      </c>
      <c r="P9" s="140" t="e">
        <f t="shared" ref="P9:P13" si="0">((O9/N9)-1)*100</f>
        <v>#DIV/0!</v>
      </c>
      <c r="Q9" s="141"/>
      <c r="R9" s="79"/>
      <c r="S9" s="79"/>
    </row>
    <row r="10" spans="2:19" s="10" customFormat="1" ht="12.75" customHeight="1">
      <c r="B10" s="11"/>
      <c r="C10" s="499"/>
      <c r="D10" s="28"/>
      <c r="E10" s="178" t="s">
        <v>197</v>
      </c>
      <c r="F10" s="183">
        <f>'Data 2'!E9</f>
        <v>6801.4366</v>
      </c>
      <c r="G10" s="183">
        <f>'Data 2'!F9</f>
        <v>257.0677</v>
      </c>
      <c r="H10" s="183"/>
      <c r="I10" s="183">
        <f>'Data 2'!H9</f>
        <v>9431.1530000000002</v>
      </c>
      <c r="J10" s="183">
        <f>'Data 2'!I9</f>
        <v>548.25609999999995</v>
      </c>
      <c r="K10" s="184"/>
      <c r="L10" s="185">
        <f>(I10/F10-1)*100</f>
        <v>38.664131633602224</v>
      </c>
      <c r="M10" s="185">
        <f>(J10/G10-1)*100</f>
        <v>113.27304052590037</v>
      </c>
      <c r="N10" s="359"/>
      <c r="O10" s="359"/>
      <c r="P10" s="140"/>
      <c r="Q10" s="143"/>
      <c r="R10" s="79"/>
      <c r="S10" s="79"/>
    </row>
    <row r="11" spans="2:19" s="10" customFormat="1" ht="12.75" customHeight="1">
      <c r="B11" s="11"/>
      <c r="C11" s="129" t="s">
        <v>44</v>
      </c>
      <c r="D11" s="28"/>
      <c r="E11" s="178" t="s">
        <v>28</v>
      </c>
      <c r="F11" s="183">
        <f>'Data 2'!E10</f>
        <v>970.74090000000001</v>
      </c>
      <c r="G11" s="183">
        <f>'Data 2'!F10</f>
        <v>1678.8246859999999</v>
      </c>
      <c r="H11" s="183"/>
      <c r="I11" s="183">
        <f>'Data 2'!H10</f>
        <v>1212.027552</v>
      </c>
      <c r="J11" s="183">
        <f>'Data 2'!I10</f>
        <v>1631.0806170000001</v>
      </c>
      <c r="K11" s="186"/>
      <c r="L11" s="185">
        <f t="shared" ref="L11:M14" si="1">(I11/F11-1)*100</f>
        <v>24.855927261332035</v>
      </c>
      <c r="M11" s="185">
        <f t="shared" si="1"/>
        <v>-2.8438984366947695</v>
      </c>
      <c r="N11" s="139">
        <f>F12+G12</f>
        <v>2032.3168000000001</v>
      </c>
      <c r="O11" s="139">
        <f>I12+J12</f>
        <v>2603.1722</v>
      </c>
      <c r="P11" s="140">
        <f t="shared" si="0"/>
        <v>28.088898344982425</v>
      </c>
      <c r="Q11" s="141"/>
      <c r="R11" s="79"/>
      <c r="S11" s="79"/>
    </row>
    <row r="12" spans="2:19" s="10" customFormat="1" ht="12.75" customHeight="1">
      <c r="B12" s="11"/>
      <c r="C12" s="129"/>
      <c r="D12" s="28"/>
      <c r="E12" s="187" t="s">
        <v>29</v>
      </c>
      <c r="F12" s="183">
        <f>'Data 2'!E11</f>
        <v>1351.4425000000001</v>
      </c>
      <c r="G12" s="183">
        <f>'Data 2'!F11</f>
        <v>680.87429999999995</v>
      </c>
      <c r="H12" s="183"/>
      <c r="I12" s="183">
        <f>'Data 2'!H11</f>
        <v>1542.6504</v>
      </c>
      <c r="J12" s="183">
        <f>'Data 2'!I11</f>
        <v>1060.5218</v>
      </c>
      <c r="K12" s="186"/>
      <c r="L12" s="185">
        <f t="shared" si="1"/>
        <v>14.148430288377046</v>
      </c>
      <c r="M12" s="185">
        <f t="shared" si="1"/>
        <v>55.758823618397699</v>
      </c>
      <c r="N12" s="139">
        <f>F13+G13</f>
        <v>3091.1772999999998</v>
      </c>
      <c r="O12" s="139">
        <f>I13+J13</f>
        <v>2978.8662999999997</v>
      </c>
      <c r="P12" s="140">
        <f t="shared" si="0"/>
        <v>-3.6332759042970508</v>
      </c>
      <c r="Q12" s="141"/>
      <c r="R12" s="79"/>
      <c r="S12" s="79"/>
    </row>
    <row r="13" spans="2:19" s="10" customFormat="1" ht="12.75" customHeight="1">
      <c r="B13" s="11"/>
      <c r="C13" s="16"/>
      <c r="D13" s="28"/>
      <c r="E13" s="178" t="s">
        <v>250</v>
      </c>
      <c r="F13" s="183">
        <f>'Data 2'!E12</f>
        <v>2224.7192</v>
      </c>
      <c r="G13" s="183">
        <f>'Data 2'!F12</f>
        <v>866.45809999999994</v>
      </c>
      <c r="H13" s="183"/>
      <c r="I13" s="183">
        <f>'Data 2'!H12</f>
        <v>2107.3498</v>
      </c>
      <c r="J13" s="183">
        <f>'Data 2'!I12</f>
        <v>871.51649999999995</v>
      </c>
      <c r="K13" s="186"/>
      <c r="L13" s="185">
        <f t="shared" si="1"/>
        <v>-5.2756950180499196</v>
      </c>
      <c r="M13" s="185">
        <f t="shared" si="1"/>
        <v>0.58380203266610309</v>
      </c>
      <c r="N13" s="139">
        <f>F14+G14</f>
        <v>294.53879999999998</v>
      </c>
      <c r="O13" s="139">
        <f>I14+J14</f>
        <v>1094.2692999999999</v>
      </c>
      <c r="P13" s="140">
        <f t="shared" si="0"/>
        <v>271.51957568917913</v>
      </c>
      <c r="Q13" s="133"/>
    </row>
    <row r="14" spans="2:19" ht="12.75" customHeight="1">
      <c r="E14" s="188" t="s">
        <v>101</v>
      </c>
      <c r="F14" s="189">
        <f>'Data 2'!E13</f>
        <v>101.12730000000001</v>
      </c>
      <c r="G14" s="189">
        <f>'Data 2'!F13</f>
        <v>193.41149999999999</v>
      </c>
      <c r="H14" s="189"/>
      <c r="I14" s="189">
        <f>'Data 2'!H13</f>
        <v>728.25059999999996</v>
      </c>
      <c r="J14" s="189">
        <f>'Data 2'!I13</f>
        <v>366.01870000000002</v>
      </c>
      <c r="K14" s="190"/>
      <c r="L14" s="191">
        <f t="shared" si="1"/>
        <v>620.13254581107174</v>
      </c>
      <c r="M14" s="191">
        <f t="shared" si="1"/>
        <v>89.24350413496613</v>
      </c>
      <c r="N14" s="360"/>
      <c r="O14" s="361"/>
      <c r="P14" s="361"/>
      <c r="Q14" s="80"/>
      <c r="R14" s="80"/>
      <c r="S14" s="80"/>
    </row>
    <row r="15" spans="2:19" ht="6" customHeight="1">
      <c r="P15" s="80"/>
      <c r="Q15" s="80"/>
      <c r="R15" s="80"/>
      <c r="S15" s="80"/>
    </row>
    <row r="16" spans="2:19" ht="17.25" customHeight="1">
      <c r="E16" s="192" t="s">
        <v>73</v>
      </c>
      <c r="F16" s="508">
        <f>SUM(F9:F14)+SUM(G9:G14)</f>
        <v>15126.102785999999</v>
      </c>
      <c r="G16" s="508"/>
      <c r="H16" s="193"/>
      <c r="I16" s="508">
        <f>SUM(I9:I14)+SUM(J9:J14)</f>
        <v>19498.825068999999</v>
      </c>
      <c r="J16" s="508"/>
      <c r="K16" s="193"/>
      <c r="L16" s="509">
        <f>((I16/F16)-1)*100</f>
        <v>28.908452790940853</v>
      </c>
      <c r="M16" s="509"/>
      <c r="O16" s="80"/>
      <c r="P16" s="80"/>
      <c r="Q16" s="80"/>
      <c r="R16" s="80"/>
      <c r="S16" s="80"/>
    </row>
    <row r="17" spans="5:19" ht="12.75" customHeight="1">
      <c r="E17" s="504" t="s">
        <v>181</v>
      </c>
      <c r="F17" s="504"/>
      <c r="G17" s="504"/>
      <c r="H17" s="504"/>
      <c r="I17" s="504"/>
      <c r="J17" s="504"/>
      <c r="K17" s="504"/>
      <c r="L17" s="504"/>
      <c r="M17" s="504"/>
      <c r="O17" s="80"/>
      <c r="P17" s="80"/>
      <c r="Q17" s="80"/>
      <c r="R17" s="80"/>
      <c r="S17" s="80"/>
    </row>
    <row r="18" spans="5:19">
      <c r="E18" s="505"/>
      <c r="F18" s="505"/>
      <c r="G18" s="505"/>
      <c r="H18" s="505"/>
      <c r="I18" s="505"/>
      <c r="J18" s="505"/>
      <c r="K18" s="505"/>
      <c r="L18" s="505"/>
      <c r="M18" s="505"/>
      <c r="O18" s="80"/>
      <c r="P18" s="80"/>
      <c r="Q18" s="80"/>
      <c r="R18" s="80"/>
      <c r="S18" s="80"/>
    </row>
    <row r="19" spans="5:19" ht="12.75" customHeight="1">
      <c r="E19" s="506" t="s">
        <v>145</v>
      </c>
      <c r="F19" s="506"/>
      <c r="G19" s="506"/>
      <c r="H19" s="506"/>
      <c r="I19" s="506"/>
      <c r="J19" s="506"/>
      <c r="K19" s="506"/>
      <c r="L19" s="506"/>
      <c r="M19" s="506"/>
      <c r="O19" s="80"/>
      <c r="P19" s="80"/>
      <c r="Q19" s="80"/>
      <c r="R19" s="80"/>
      <c r="S19" s="80"/>
    </row>
    <row r="20" spans="5:19" ht="12.75" customHeight="1">
      <c r="E20" s="506"/>
      <c r="F20" s="506"/>
      <c r="G20" s="506"/>
      <c r="H20" s="506"/>
      <c r="I20" s="506"/>
      <c r="J20" s="506"/>
      <c r="K20" s="506"/>
      <c r="L20" s="506"/>
      <c r="M20" s="506"/>
    </row>
    <row r="21" spans="5:19" ht="12.6" customHeight="1">
      <c r="E21" s="500" t="s">
        <v>251</v>
      </c>
      <c r="F21" s="500"/>
      <c r="G21" s="500"/>
      <c r="H21" s="500"/>
      <c r="I21" s="500"/>
      <c r="J21" s="500"/>
      <c r="K21" s="500"/>
      <c r="L21" s="500"/>
      <c r="M21" s="500"/>
      <c r="N21" s="90"/>
    </row>
    <row r="22" spans="5:19">
      <c r="E22" s="500"/>
      <c r="F22" s="500"/>
      <c r="G22" s="500"/>
      <c r="H22" s="500"/>
      <c r="I22" s="500"/>
      <c r="J22" s="500"/>
      <c r="K22" s="500"/>
      <c r="L22" s="500"/>
      <c r="M22" s="500"/>
    </row>
    <row r="23" spans="5:19">
      <c r="E23" s="500"/>
      <c r="F23" s="500"/>
      <c r="G23" s="500"/>
      <c r="H23" s="500"/>
      <c r="I23" s="500"/>
      <c r="J23" s="500"/>
      <c r="K23" s="500"/>
      <c r="L23" s="500"/>
      <c r="M23" s="500"/>
    </row>
    <row r="83" spans="2:2">
      <c r="B83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4">
    <mergeCell ref="R8:S8"/>
    <mergeCell ref="C7:C10"/>
    <mergeCell ref="E17:M18"/>
    <mergeCell ref="E19:M20"/>
    <mergeCell ref="P8:Q8"/>
    <mergeCell ref="F16:G16"/>
    <mergeCell ref="I16:J16"/>
    <mergeCell ref="L16:M16"/>
    <mergeCell ref="E21:M23"/>
    <mergeCell ref="E2:M2"/>
    <mergeCell ref="E3:M3"/>
    <mergeCell ref="F7:G7"/>
    <mergeCell ref="I7:J7"/>
    <mergeCell ref="L7:M7"/>
  </mergeCells>
  <phoneticPr fontId="0" type="noConversion"/>
  <hyperlinks>
    <hyperlink ref="C4" location="Indice!A1" display="Indice!A1" xr:uid="{00000000-0004-0000-05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S83"/>
  <sheetViews>
    <sheetView showGridLines="0" topLeftCell="A2" workbookViewId="0">
      <selection activeCell="Q10" sqref="Q10"/>
    </sheetView>
  </sheetViews>
  <sheetFormatPr baseColWidth="10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31.42578125" style="7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  <col min="14" max="14" width="2.140625" customWidth="1"/>
  </cols>
  <sheetData>
    <row r="1" spans="1:19" s="7" customFormat="1" ht="0.6" customHeight="1">
      <c r="A1" s="171"/>
    </row>
    <row r="2" spans="1:19" s="7" customFormat="1" ht="21" customHeight="1">
      <c r="E2" s="495" t="s">
        <v>192</v>
      </c>
      <c r="F2" s="495"/>
      <c r="G2" s="495"/>
      <c r="H2" s="495"/>
      <c r="I2" s="495"/>
      <c r="J2" s="495"/>
      <c r="K2" s="495"/>
      <c r="L2" s="495"/>
      <c r="M2" s="495"/>
    </row>
    <row r="3" spans="1:19" s="7" customFormat="1" ht="15" customHeight="1">
      <c r="E3" s="496" t="s">
        <v>220</v>
      </c>
      <c r="F3" s="496"/>
      <c r="G3" s="496"/>
      <c r="H3" s="496"/>
      <c r="I3" s="496"/>
      <c r="J3" s="496"/>
      <c r="K3" s="496"/>
      <c r="L3" s="496"/>
      <c r="M3" s="496"/>
    </row>
    <row r="4" spans="1:19" s="10" customFormat="1" ht="20.100000000000001" customHeight="1">
      <c r="B4" s="11"/>
      <c r="C4" s="12" t="str">
        <f>'C1'!C4</f>
        <v>Servicios de ajuste</v>
      </c>
    </row>
    <row r="5" spans="1:19" s="10" customFormat="1" ht="12.6" customHeight="1">
      <c r="B5" s="11"/>
      <c r="C5" s="13"/>
    </row>
    <row r="6" spans="1:19" s="10" customFormat="1" ht="13.35" customHeight="1">
      <c r="B6" s="11"/>
      <c r="C6" s="16"/>
      <c r="D6" s="28"/>
      <c r="E6" s="28"/>
    </row>
    <row r="7" spans="1:19" s="10" customFormat="1" ht="12.75" customHeight="1">
      <c r="B7" s="11"/>
      <c r="C7" s="512" t="s">
        <v>182</v>
      </c>
      <c r="D7" s="28"/>
      <c r="E7" s="3"/>
      <c r="F7" s="501">
        <v>2019</v>
      </c>
      <c r="G7" s="501"/>
      <c r="H7" s="247"/>
      <c r="I7" s="501">
        <v>2020</v>
      </c>
      <c r="J7" s="501"/>
      <c r="K7" s="247"/>
      <c r="L7" s="501" t="s">
        <v>227</v>
      </c>
      <c r="M7" s="502"/>
      <c r="Q7" s="73"/>
    </row>
    <row r="8" spans="1:19" s="10" customFormat="1" ht="12.75" customHeight="1">
      <c r="B8" s="11"/>
      <c r="C8" s="512"/>
      <c r="D8" s="28"/>
      <c r="E8" s="35"/>
      <c r="F8" s="244" t="s">
        <v>45</v>
      </c>
      <c r="G8" s="244" t="s">
        <v>46</v>
      </c>
      <c r="H8" s="110"/>
      <c r="I8" s="244" t="s">
        <v>45</v>
      </c>
      <c r="J8" s="244" t="s">
        <v>46</v>
      </c>
      <c r="K8" s="244"/>
      <c r="L8" s="244" t="s">
        <v>45</v>
      </c>
      <c r="M8" s="244" t="s">
        <v>46</v>
      </c>
      <c r="N8" s="138"/>
      <c r="O8" s="138"/>
      <c r="P8" s="507"/>
      <c r="Q8" s="507"/>
      <c r="R8" s="503"/>
      <c r="S8" s="503"/>
    </row>
    <row r="9" spans="1:19" s="10" customFormat="1" ht="12.75" hidden="1" customHeight="1">
      <c r="B9" s="11"/>
      <c r="C9" s="512"/>
      <c r="D9" s="28"/>
      <c r="E9" s="17"/>
      <c r="F9" s="98"/>
      <c r="G9" s="98"/>
      <c r="H9" s="98"/>
      <c r="I9" s="98"/>
      <c r="J9" s="98"/>
      <c r="K9" s="98"/>
      <c r="L9" s="99"/>
      <c r="M9" s="98"/>
      <c r="N9" s="139">
        <f>F9</f>
        <v>0</v>
      </c>
      <c r="O9" s="139">
        <f>I9</f>
        <v>0</v>
      </c>
      <c r="P9" s="140" t="e">
        <f t="shared" ref="P9" si="0">((O9/N9)-1)*100</f>
        <v>#DIV/0!</v>
      </c>
      <c r="Q9" s="245"/>
      <c r="R9" s="246"/>
      <c r="S9" s="246"/>
    </row>
    <row r="10" spans="1:19" s="10" customFormat="1" ht="12.75" customHeight="1">
      <c r="B10" s="11"/>
      <c r="C10" s="512"/>
      <c r="D10" s="28"/>
      <c r="E10" s="178" t="s">
        <v>85</v>
      </c>
      <c r="F10" s="185">
        <v>81.404465961400007</v>
      </c>
      <c r="G10" s="185">
        <v>46.1019891726</v>
      </c>
      <c r="H10" s="185"/>
      <c r="I10" s="185">
        <v>75.295179369899998</v>
      </c>
      <c r="J10" s="185">
        <v>30.734972898900001</v>
      </c>
      <c r="K10" s="184"/>
      <c r="L10" s="185">
        <f>(I10/F10-1)*100</f>
        <v>-7.5048543336638129</v>
      </c>
      <c r="M10" s="185">
        <f>(J10/G10-1)*100</f>
        <v>-33.332653426662006</v>
      </c>
      <c r="N10" s="359"/>
      <c r="O10" s="359"/>
      <c r="P10" s="140"/>
      <c r="Q10" s="245"/>
      <c r="R10" s="246"/>
      <c r="S10" s="246"/>
    </row>
    <row r="11" spans="1:19" s="10" customFormat="1" ht="12.75" customHeight="1">
      <c r="B11" s="11"/>
      <c r="C11" s="512"/>
      <c r="D11" s="28"/>
      <c r="E11" s="178" t="s">
        <v>28</v>
      </c>
      <c r="F11" s="185">
        <v>54.727061814300001</v>
      </c>
      <c r="G11" s="185">
        <v>39.425672103799997</v>
      </c>
      <c r="H11" s="185"/>
      <c r="I11" s="185">
        <v>35.947409608900003</v>
      </c>
      <c r="J11" s="185">
        <v>29.189432529299999</v>
      </c>
      <c r="K11" s="186"/>
      <c r="L11" s="185">
        <f>(I11/F11-1)*100</f>
        <v>-34.315111359574104</v>
      </c>
      <c r="M11" s="185">
        <f>(J11/G11-1)*100</f>
        <v>-25.963386362951535</v>
      </c>
      <c r="N11" s="359"/>
      <c r="O11" s="359"/>
      <c r="P11" s="362"/>
      <c r="Q11" s="363"/>
      <c r="R11" s="246"/>
      <c r="S11" s="246"/>
    </row>
    <row r="12" spans="1:19" s="10" customFormat="1" ht="12.75" customHeight="1">
      <c r="B12" s="11"/>
      <c r="C12" s="129" t="s">
        <v>52</v>
      </c>
      <c r="D12" s="28"/>
      <c r="E12" s="187" t="s">
        <v>29</v>
      </c>
      <c r="F12" s="185">
        <v>57.348399084699999</v>
      </c>
      <c r="G12" s="185">
        <v>31.860948122100002</v>
      </c>
      <c r="H12" s="185"/>
      <c r="I12" s="185">
        <v>42.599666774799999</v>
      </c>
      <c r="J12" s="185">
        <v>19.2913238559</v>
      </c>
      <c r="K12" s="186"/>
      <c r="L12" s="185">
        <f>(I12/F12-1)*100</f>
        <v>-25.717775117169428</v>
      </c>
      <c r="M12" s="185">
        <f t="shared" ref="M12:M14" si="1">(J12/G12-1)*100</f>
        <v>-39.451507274766939</v>
      </c>
      <c r="N12" s="359"/>
      <c r="O12" s="359"/>
      <c r="P12" s="362"/>
      <c r="Q12" s="363"/>
      <c r="R12" s="246"/>
      <c r="S12" s="246"/>
    </row>
    <row r="13" spans="1:19" s="10" customFormat="1" ht="12.75" customHeight="1">
      <c r="B13" s="11"/>
      <c r="C13" s="129"/>
      <c r="D13" s="28"/>
      <c r="E13" s="178" t="s">
        <v>248</v>
      </c>
      <c r="F13" s="185">
        <v>56.201768375999997</v>
      </c>
      <c r="G13" s="185">
        <v>32.557940712899999</v>
      </c>
      <c r="H13" s="186"/>
      <c r="I13" s="513">
        <v>36.9</v>
      </c>
      <c r="J13" s="513"/>
      <c r="K13" s="186"/>
      <c r="L13" s="185"/>
      <c r="M13" s="185"/>
      <c r="N13" s="359"/>
      <c r="O13" s="359"/>
      <c r="P13" s="362"/>
      <c r="Q13" s="363"/>
      <c r="R13" s="246"/>
      <c r="S13" s="246"/>
    </row>
    <row r="14" spans="1:19" s="10" customFormat="1" ht="12.75" customHeight="1">
      <c r="B14" s="11"/>
      <c r="C14" s="16"/>
      <c r="D14" s="28"/>
      <c r="E14" s="188" t="s">
        <v>104</v>
      </c>
      <c r="F14" s="388">
        <v>105.94938440769999</v>
      </c>
      <c r="G14" s="388">
        <v>15.994508014999999</v>
      </c>
      <c r="H14" s="388"/>
      <c r="I14" s="388">
        <v>144.1759370744</v>
      </c>
      <c r="J14" s="388">
        <v>7.4400046591000004</v>
      </c>
      <c r="K14" s="388"/>
      <c r="L14" s="388">
        <f>(I14/F14-1)*100</f>
        <v>36.080013942885955</v>
      </c>
      <c r="M14" s="388">
        <f t="shared" si="1"/>
        <v>-53.484004308712706</v>
      </c>
      <c r="N14" s="359"/>
      <c r="O14" s="359"/>
      <c r="P14" s="362"/>
      <c r="Q14" s="70"/>
    </row>
    <row r="15" spans="1:19" ht="6" customHeight="1">
      <c r="O15" s="80"/>
      <c r="P15" s="364"/>
      <c r="Q15" s="364"/>
      <c r="R15" s="80"/>
      <c r="S15" s="80"/>
    </row>
    <row r="16" spans="1:19" ht="12.75" customHeight="1">
      <c r="E16" s="506" t="s">
        <v>252</v>
      </c>
      <c r="F16" s="506"/>
      <c r="G16" s="506"/>
      <c r="H16" s="506"/>
      <c r="I16" s="506"/>
      <c r="J16" s="506"/>
      <c r="K16" s="506"/>
      <c r="L16" s="506"/>
      <c r="M16" s="506"/>
      <c r="O16" s="80"/>
      <c r="P16" s="364"/>
      <c r="Q16" s="364"/>
      <c r="R16" s="80"/>
      <c r="S16" s="80"/>
    </row>
    <row r="17" spans="5:19" ht="12.75" customHeight="1">
      <c r="E17" s="506"/>
      <c r="F17" s="506"/>
      <c r="G17" s="506"/>
      <c r="H17" s="506"/>
      <c r="I17" s="506"/>
      <c r="J17" s="506"/>
      <c r="K17" s="506"/>
      <c r="L17" s="506"/>
      <c r="M17" s="506"/>
      <c r="O17" s="80"/>
      <c r="P17" s="80"/>
      <c r="Q17" s="80"/>
      <c r="R17" s="80"/>
      <c r="S17" s="80"/>
    </row>
    <row r="18" spans="5:19" ht="12.75" customHeight="1">
      <c r="E18" s="511"/>
      <c r="F18" s="511"/>
      <c r="G18" s="511"/>
      <c r="H18" s="511"/>
      <c r="I18" s="511"/>
      <c r="J18" s="511"/>
      <c r="K18" s="511"/>
      <c r="L18" s="511"/>
      <c r="M18" s="511"/>
      <c r="O18" s="80"/>
      <c r="P18" s="80"/>
      <c r="Q18" s="80"/>
      <c r="R18" s="80"/>
      <c r="S18" s="80"/>
    </row>
    <row r="19" spans="5:19" ht="12.75" customHeight="1">
      <c r="E19" s="510"/>
      <c r="F19" s="510"/>
      <c r="G19" s="510"/>
      <c r="H19" s="510"/>
      <c r="I19" s="510"/>
      <c r="J19" s="510"/>
      <c r="K19" s="510"/>
      <c r="L19" s="510"/>
      <c r="M19" s="510"/>
      <c r="O19" s="80"/>
      <c r="P19" s="80"/>
      <c r="Q19" s="80"/>
      <c r="R19" s="80"/>
      <c r="S19" s="80"/>
    </row>
    <row r="20" spans="5:19" ht="12.75" customHeight="1">
      <c r="F20" s="125"/>
      <c r="G20" s="126"/>
      <c r="H20" s="90"/>
      <c r="I20" s="126"/>
      <c r="J20" s="126"/>
      <c r="K20" s="90"/>
      <c r="L20" s="90"/>
      <c r="M20" s="90"/>
    </row>
    <row r="21" spans="5:19" ht="12.75" customHeight="1">
      <c r="F21" s="125"/>
      <c r="G21" s="126"/>
      <c r="H21" s="90"/>
      <c r="I21" s="126"/>
      <c r="J21" s="126"/>
      <c r="K21" s="90"/>
      <c r="L21" s="90"/>
      <c r="M21" s="90"/>
      <c r="N21" s="90"/>
    </row>
    <row r="22" spans="5:19" ht="12.75" customHeight="1">
      <c r="F22" s="53"/>
      <c r="G22" s="43"/>
      <c r="I22" s="43"/>
      <c r="J22" s="43"/>
    </row>
    <row r="23" spans="5:19" ht="12.75" customHeight="1">
      <c r="F23" s="53"/>
      <c r="G23" s="43"/>
      <c r="I23" s="43"/>
      <c r="J23" s="43"/>
    </row>
    <row r="24" spans="5:19">
      <c r="E24" s="7" t="s">
        <v>31</v>
      </c>
    </row>
    <row r="83" spans="2:2">
      <c r="B83" s="55"/>
    </row>
  </sheetData>
  <mergeCells count="12">
    <mergeCell ref="E19:M19"/>
    <mergeCell ref="P8:Q8"/>
    <mergeCell ref="R8:S8"/>
    <mergeCell ref="E18:M18"/>
    <mergeCell ref="C7:C11"/>
    <mergeCell ref="I13:J13"/>
    <mergeCell ref="E16:M17"/>
    <mergeCell ref="E2:M2"/>
    <mergeCell ref="E3:M3"/>
    <mergeCell ref="F7:G7"/>
    <mergeCell ref="I7:J7"/>
    <mergeCell ref="L7:M7"/>
  </mergeCells>
  <hyperlinks>
    <hyperlink ref="C4" location="Indice!A1" display="Indice!A1" xr:uid="{00000000-0004-0000-06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>
    <pageSetUpPr autoPageBreaks="0" fitToPage="1"/>
  </sheetPr>
  <dimension ref="A1:L82"/>
  <sheetViews>
    <sheetView showGridLines="0" topLeftCell="A2" workbookViewId="0">
      <selection activeCell="E2" sqref="A2:E24"/>
    </sheetView>
  </sheetViews>
  <sheetFormatPr baseColWidth="10" defaultRowHeight="12.75"/>
  <cols>
    <col min="1" max="1" width="0.140625" style="7" customWidth="1"/>
    <col min="2" max="2" width="2.85546875" style="7" customWidth="1"/>
    <col min="3" max="3" width="23.85546875" style="7" customWidth="1"/>
    <col min="4" max="4" width="1.140625" style="7" customWidth="1"/>
    <col min="5" max="5" width="105.85546875" style="7" customWidth="1"/>
    <col min="6" max="6" width="3.5703125" style="31" customWidth="1"/>
  </cols>
  <sheetData>
    <row r="1" spans="2:12" s="7" customFormat="1" ht="0.6" customHeight="1"/>
    <row r="2" spans="2:12" s="7" customFormat="1" ht="21" customHeight="1">
      <c r="E2" s="242" t="s">
        <v>192</v>
      </c>
    </row>
    <row r="3" spans="2:12" s="7" customFormat="1" ht="15" customHeight="1">
      <c r="E3" s="243" t="s">
        <v>220</v>
      </c>
    </row>
    <row r="4" spans="2:12" s="10" customFormat="1" ht="20.100000000000001" customHeight="1">
      <c r="B4" s="11"/>
      <c r="C4" s="12" t="str">
        <f>'C1'!C4</f>
        <v>Servicios de ajuste</v>
      </c>
    </row>
    <row r="5" spans="2:12" s="10" customFormat="1" ht="12.6" customHeight="1">
      <c r="B5" s="11"/>
      <c r="C5" s="13"/>
    </row>
    <row r="6" spans="2:12" s="10" customFormat="1" ht="13.35" customHeight="1">
      <c r="B6" s="11"/>
      <c r="C6" s="16"/>
      <c r="D6" s="28"/>
      <c r="E6" s="28"/>
    </row>
    <row r="7" spans="2:12" s="10" customFormat="1" ht="12.75" customHeight="1">
      <c r="B7" s="11"/>
      <c r="C7" s="514" t="s">
        <v>185</v>
      </c>
      <c r="D7" s="28"/>
      <c r="E7" s="176" t="s">
        <v>31</v>
      </c>
    </row>
    <row r="8" spans="2:12" s="10" customFormat="1" ht="12.75" customHeight="1">
      <c r="B8" s="11"/>
      <c r="C8" s="514"/>
      <c r="D8" s="28"/>
      <c r="E8" s="176" t="s">
        <v>31</v>
      </c>
    </row>
    <row r="9" spans="2:12" s="10" customFormat="1" ht="12.75" customHeight="1">
      <c r="B9" s="11"/>
      <c r="C9" s="514"/>
      <c r="D9" s="28"/>
      <c r="E9" s="176" t="s">
        <v>31</v>
      </c>
    </row>
    <row r="10" spans="2:12" s="10" customFormat="1" ht="12.75" customHeight="1">
      <c r="B10" s="11"/>
      <c r="C10" s="514"/>
      <c r="D10" s="28"/>
      <c r="E10" s="176" t="s">
        <v>31</v>
      </c>
      <c r="J10" s="132" t="s">
        <v>72</v>
      </c>
      <c r="L10" s="132"/>
    </row>
    <row r="11" spans="2:12" s="10" customFormat="1" ht="12.75" customHeight="1">
      <c r="B11" s="11"/>
      <c r="C11" s="410" t="s">
        <v>44</v>
      </c>
      <c r="D11" s="28"/>
      <c r="E11" s="145" t="s">
        <v>31</v>
      </c>
      <c r="J11" s="132" t="s">
        <v>72</v>
      </c>
      <c r="L11" s="132"/>
    </row>
    <row r="12" spans="2:12" s="10" customFormat="1" ht="12.75" customHeight="1">
      <c r="B12" s="11"/>
      <c r="C12" s="410"/>
      <c r="D12" s="28"/>
      <c r="E12" s="145" t="s">
        <v>31</v>
      </c>
      <c r="L12" s="131"/>
    </row>
    <row r="13" spans="2:12" s="10" customFormat="1" ht="12.75" customHeight="1">
      <c r="B13" s="11"/>
      <c r="C13" s="16"/>
      <c r="D13" s="28"/>
      <c r="E13" s="145" t="s">
        <v>31</v>
      </c>
      <c r="L13" s="131"/>
    </row>
    <row r="14" spans="2:12" s="10" customFormat="1" ht="12.75" customHeight="1">
      <c r="B14" s="11"/>
      <c r="C14" s="36"/>
      <c r="D14" s="28"/>
      <c r="E14" s="145" t="s">
        <v>31</v>
      </c>
      <c r="L14" s="131"/>
    </row>
    <row r="15" spans="2:12" s="10" customFormat="1" ht="12.75" customHeight="1">
      <c r="B15" s="11"/>
      <c r="C15" s="16"/>
      <c r="D15" s="28"/>
      <c r="E15" s="145" t="s">
        <v>31</v>
      </c>
      <c r="L15" s="131"/>
    </row>
    <row r="16" spans="2:12" s="10" customFormat="1" ht="12.75" customHeight="1">
      <c r="B16" s="11"/>
      <c r="C16" s="16"/>
      <c r="D16" s="28"/>
      <c r="E16" s="145" t="s">
        <v>31</v>
      </c>
      <c r="L16" s="131"/>
    </row>
    <row r="17" spans="2:12" s="10" customFormat="1" ht="12.75" customHeight="1">
      <c r="B17" s="11"/>
      <c r="C17" s="16"/>
      <c r="D17" s="28"/>
      <c r="E17" s="145" t="s">
        <v>31</v>
      </c>
      <c r="L17" s="131"/>
    </row>
    <row r="18" spans="2:12" s="10" customFormat="1" ht="12.75" customHeight="1">
      <c r="B18" s="11"/>
      <c r="C18" s="16"/>
      <c r="D18" s="28"/>
      <c r="E18" s="145" t="s">
        <v>31</v>
      </c>
      <c r="L18" s="131"/>
    </row>
    <row r="19" spans="2:12" s="10" customFormat="1" ht="12.75" customHeight="1">
      <c r="B19" s="11"/>
      <c r="C19" s="16"/>
      <c r="D19" s="28"/>
      <c r="E19" s="145" t="s">
        <v>31</v>
      </c>
      <c r="L19" s="131"/>
    </row>
    <row r="20" spans="2:12" s="10" customFormat="1" ht="12.75" customHeight="1">
      <c r="B20" s="11"/>
      <c r="C20" s="16"/>
      <c r="D20" s="28"/>
      <c r="E20" s="145" t="s">
        <v>31</v>
      </c>
      <c r="L20" s="131"/>
    </row>
    <row r="21" spans="2:12" s="10" customFormat="1" ht="12.75" customHeight="1">
      <c r="B21" s="11"/>
      <c r="C21" s="16"/>
      <c r="D21" s="28"/>
      <c r="E21" s="145" t="s">
        <v>31</v>
      </c>
      <c r="L21" s="131"/>
    </row>
    <row r="22" spans="2:12">
      <c r="E22" s="177" t="s">
        <v>31</v>
      </c>
    </row>
    <row r="23" spans="2:12">
      <c r="E23" s="177" t="s">
        <v>31</v>
      </c>
    </row>
    <row r="24" spans="2:12">
      <c r="F24" s="7"/>
      <c r="G24" s="7"/>
      <c r="H24" s="7"/>
      <c r="I24" s="7"/>
    </row>
    <row r="25" spans="2:12">
      <c r="F25" s="7"/>
      <c r="G25" s="7"/>
      <c r="H25" s="7"/>
      <c r="I25" s="7"/>
    </row>
    <row r="26" spans="2:12">
      <c r="F26" s="7"/>
      <c r="G26" s="7"/>
      <c r="H26" s="7"/>
      <c r="I26" s="7"/>
    </row>
    <row r="30" spans="2:12">
      <c r="G30" s="130"/>
    </row>
    <row r="31" spans="2:12">
      <c r="G31" s="130"/>
    </row>
    <row r="32" spans="2:12">
      <c r="G32" s="130"/>
    </row>
    <row r="33" spans="7:7">
      <c r="G33" s="130"/>
    </row>
    <row r="34" spans="7:7">
      <c r="G34" s="130"/>
    </row>
    <row r="35" spans="7:7">
      <c r="G35" s="130"/>
    </row>
    <row r="36" spans="7:7">
      <c r="G36" s="130"/>
    </row>
    <row r="37" spans="7:7">
      <c r="G37" s="107"/>
    </row>
    <row r="38" spans="7:7">
      <c r="G38" s="107"/>
    </row>
    <row r="39" spans="7:7">
      <c r="G39" s="107"/>
    </row>
    <row r="40" spans="7:7">
      <c r="G40" s="107"/>
    </row>
    <row r="41" spans="7:7">
      <c r="G41" s="130"/>
    </row>
    <row r="82" spans="2:2">
      <c r="B82" s="55"/>
    </row>
  </sheetData>
  <mergeCells count="1">
    <mergeCell ref="C7:C10"/>
  </mergeCells>
  <hyperlinks>
    <hyperlink ref="C4" location="Indice!A1" display="Indice!A1" xr:uid="{00000000-0004-0000-0700-000000000000}"/>
  </hyperlinks>
  <printOptions horizontalCentered="1"/>
  <pageMargins left="0.39370078740157483" right="0.78740157480314965" top="0.39370078740157483" bottom="0.98425196850393704" header="0" footer="0"/>
  <pageSetup paperSize="9" scale="9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pageSetUpPr autoPageBreaks="0" fitToPage="1"/>
  </sheetPr>
  <dimension ref="A1:F82"/>
  <sheetViews>
    <sheetView showGridLines="0" topLeftCell="A2" workbookViewId="0">
      <selection activeCell="E2" sqref="A2:E26"/>
    </sheetView>
  </sheetViews>
  <sheetFormatPr baseColWidth="10" defaultRowHeight="12.75"/>
  <cols>
    <col min="1" max="1" width="0.140625" style="7" customWidth="1"/>
    <col min="2" max="2" width="2.85546875" style="7" customWidth="1"/>
    <col min="3" max="3" width="19.5703125" style="7" customWidth="1"/>
    <col min="4" max="4" width="1.140625" style="7" customWidth="1"/>
    <col min="5" max="5" width="105.85546875" style="7" customWidth="1"/>
    <col min="6" max="6" width="2.140625" style="31" customWidth="1"/>
  </cols>
  <sheetData>
    <row r="1" spans="2:5" s="7" customFormat="1" ht="0.6" customHeight="1"/>
    <row r="2" spans="2:5" s="7" customFormat="1" ht="21" customHeight="1">
      <c r="E2" s="242" t="s">
        <v>192</v>
      </c>
    </row>
    <row r="3" spans="2:5" s="7" customFormat="1" ht="15" customHeight="1">
      <c r="E3" s="243" t="s">
        <v>220</v>
      </c>
    </row>
    <row r="4" spans="2:5" s="10" customFormat="1" ht="20.100000000000001" customHeight="1">
      <c r="B4" s="11"/>
      <c r="C4" s="12" t="str">
        <f>'C1'!C4</f>
        <v>Servicios de ajuste</v>
      </c>
    </row>
    <row r="5" spans="2:5" s="10" customFormat="1" ht="12.6" customHeight="1">
      <c r="B5" s="11"/>
      <c r="C5" s="13"/>
    </row>
    <row r="6" spans="2:5" s="10" customFormat="1" ht="13.35" customHeight="1">
      <c r="B6" s="11"/>
      <c r="C6" s="16"/>
      <c r="D6" s="28"/>
      <c r="E6" s="28"/>
    </row>
    <row r="7" spans="2:5" s="10" customFormat="1" ht="12.75" customHeight="1">
      <c r="B7" s="11"/>
      <c r="C7" s="515" t="s">
        <v>247</v>
      </c>
      <c r="D7" s="28"/>
      <c r="E7" s="176"/>
    </row>
    <row r="8" spans="2:5" s="10" customFormat="1" ht="12.75" customHeight="1">
      <c r="B8" s="11"/>
      <c r="C8" s="515"/>
      <c r="D8" s="28"/>
      <c r="E8" s="176"/>
    </row>
    <row r="9" spans="2:5" s="10" customFormat="1" ht="12" customHeight="1">
      <c r="B9" s="11"/>
      <c r="C9" s="515"/>
      <c r="D9" s="28"/>
      <c r="E9" s="176"/>
    </row>
    <row r="10" spans="2:5" s="10" customFormat="1" ht="12.75" customHeight="1">
      <c r="B10" s="11"/>
      <c r="C10" s="515"/>
      <c r="D10" s="28"/>
      <c r="E10" s="176"/>
    </row>
    <row r="11" spans="2:5" s="10" customFormat="1" ht="12.75" customHeight="1">
      <c r="B11" s="11"/>
      <c r="C11" s="129" t="s">
        <v>44</v>
      </c>
      <c r="D11" s="28"/>
      <c r="E11" s="145"/>
    </row>
    <row r="12" spans="2:5" s="10" customFormat="1" ht="12.75" customHeight="1">
      <c r="B12" s="11"/>
      <c r="D12" s="28"/>
      <c r="E12" s="145"/>
    </row>
    <row r="13" spans="2:5" s="10" customFormat="1" ht="12.75" customHeight="1">
      <c r="B13" s="11"/>
      <c r="C13" s="81"/>
      <c r="D13" s="28"/>
      <c r="E13" s="145"/>
    </row>
    <row r="14" spans="2:5" s="10" customFormat="1" ht="12.75" customHeight="1">
      <c r="B14" s="11"/>
      <c r="C14" s="81"/>
      <c r="D14" s="28"/>
      <c r="E14" s="145"/>
    </row>
    <row r="15" spans="2:5" s="10" customFormat="1" ht="12.75" customHeight="1">
      <c r="B15" s="11"/>
      <c r="C15" s="81"/>
      <c r="D15" s="28"/>
      <c r="E15" s="145"/>
    </row>
    <row r="16" spans="2:5" s="10" customFormat="1" ht="12.75" customHeight="1">
      <c r="B16" s="11"/>
      <c r="C16" s="16"/>
      <c r="D16" s="28"/>
      <c r="E16" s="145"/>
    </row>
    <row r="17" spans="1:6" s="10" customFormat="1" ht="12.75" customHeight="1">
      <c r="B17" s="11"/>
      <c r="C17" s="16"/>
      <c r="D17" s="28"/>
      <c r="E17" s="145"/>
    </row>
    <row r="18" spans="1:6" s="10" customFormat="1" ht="12.75" customHeight="1">
      <c r="B18" s="11"/>
      <c r="C18" s="16"/>
      <c r="D18" s="28"/>
      <c r="E18" s="145"/>
    </row>
    <row r="19" spans="1:6" s="10" customFormat="1" ht="12.75" customHeight="1">
      <c r="B19" s="11"/>
      <c r="C19" s="16"/>
      <c r="D19" s="28"/>
      <c r="E19" s="145"/>
    </row>
    <row r="20" spans="1:6" s="10" customFormat="1" ht="12.75" customHeight="1">
      <c r="B20" s="11"/>
      <c r="C20" s="16"/>
      <c r="D20" s="28"/>
      <c r="E20" s="145"/>
    </row>
    <row r="21" spans="1:6" s="10" customFormat="1" ht="12.75" customHeight="1">
      <c r="B21" s="11"/>
      <c r="C21" s="16"/>
      <c r="D21" s="28"/>
      <c r="E21" s="145"/>
    </row>
    <row r="22" spans="1:6">
      <c r="E22" s="177"/>
    </row>
    <row r="23" spans="1:6">
      <c r="E23" s="177"/>
    </row>
    <row r="24" spans="1:6">
      <c r="E24" s="177"/>
    </row>
    <row r="25" spans="1:6" s="90" customFormat="1">
      <c r="A25" s="7"/>
      <c r="B25" s="7"/>
      <c r="C25" s="7"/>
      <c r="D25" s="7"/>
      <c r="E25" s="7"/>
      <c r="F25" s="31"/>
    </row>
    <row r="26" spans="1:6" s="90" customFormat="1">
      <c r="A26" s="7"/>
      <c r="B26" s="7"/>
      <c r="C26" s="7"/>
      <c r="D26" s="7"/>
      <c r="E26" s="81" t="s">
        <v>168</v>
      </c>
      <c r="F26" s="31"/>
    </row>
    <row r="27" spans="1:6" s="90" customFormat="1">
      <c r="A27" s="7"/>
      <c r="B27" s="7"/>
      <c r="C27" s="7"/>
      <c r="D27" s="7"/>
      <c r="E27" s="7"/>
      <c r="F27" s="31"/>
    </row>
    <row r="28" spans="1:6" s="90" customFormat="1">
      <c r="A28" s="7"/>
      <c r="B28" s="7"/>
      <c r="C28" s="7"/>
      <c r="D28" s="7"/>
      <c r="E28" s="7"/>
      <c r="F28" s="31"/>
    </row>
    <row r="29" spans="1:6" s="90" customFormat="1">
      <c r="A29" s="7"/>
      <c r="B29" s="7"/>
      <c r="C29" s="7"/>
      <c r="D29" s="7"/>
      <c r="E29" s="7"/>
      <c r="F29" s="31"/>
    </row>
    <row r="30" spans="1:6" s="90" customFormat="1">
      <c r="A30" s="7"/>
      <c r="B30" s="7"/>
      <c r="C30" s="7"/>
      <c r="D30" s="7"/>
      <c r="E30" s="7"/>
      <c r="F30" s="31"/>
    </row>
    <row r="31" spans="1:6" s="90" customFormat="1">
      <c r="A31" s="7"/>
      <c r="B31" s="7"/>
      <c r="C31" s="7"/>
      <c r="D31" s="7"/>
      <c r="F31" s="31"/>
    </row>
    <row r="32" spans="1:6" s="90" customFormat="1">
      <c r="A32" s="7"/>
      <c r="B32" s="7"/>
      <c r="C32" s="7"/>
      <c r="D32" s="7"/>
      <c r="E32" s="7"/>
      <c r="F32" s="31"/>
    </row>
    <row r="33" spans="1:6" s="90" customFormat="1">
      <c r="A33" s="7"/>
      <c r="B33" s="7"/>
      <c r="C33" s="7"/>
      <c r="D33" s="7"/>
      <c r="E33" s="7"/>
      <c r="F33" s="31"/>
    </row>
    <row r="82" spans="2:2">
      <c r="B82" s="55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 xr:uid="{00000000-0004-0000-0800-000000000000}"/>
  </hyperlinks>
  <printOptions horizontalCentered="1"/>
  <pageMargins left="0.39370078740157483" right="0.78740157480314965" top="0.39370078740157483" bottom="0.98425196850393704" header="0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28</vt:i4>
      </vt:variant>
    </vt:vector>
  </HeadingPairs>
  <TitlesOfParts>
    <vt:vector size="55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Data 1</vt:lpstr>
      <vt:lpstr>Data 2</vt:lpstr>
      <vt:lpstr>Data 3</vt:lpstr>
      <vt:lpstr>Data 4</vt:lpstr>
      <vt:lpstr>Data 5</vt:lpstr>
      <vt:lpstr>'C1'!Área_de_impresión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'C2'!Área_de_impresión</vt:lpstr>
      <vt:lpstr>'C20'!Área_de_impresión</vt:lpstr>
      <vt:lpstr>'C21'!Área_de_impresión</vt:lpstr>
      <vt:lpstr>'C22'!Área_de_impresión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'Data 1'!Área_de_impresión</vt:lpstr>
      <vt:lpstr>'Data 2'!Área_de_impresión</vt:lpstr>
      <vt:lpstr>'Data 3'!Área_de_impresión</vt:lpstr>
      <vt:lpstr>'Data 4'!Área_de_impresión</vt:lpstr>
      <vt:lpstr>Indice!Área_de_impresión</vt:lpstr>
      <vt:lpstr>'Data 2'!Títulos_a_imprimir</vt:lpstr>
      <vt:lpstr>'Data 3'!Títulos_a_imprimir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Madejon Con., Sonsoles</cp:lastModifiedBy>
  <cp:lastPrinted>2021-03-11T07:20:26Z</cp:lastPrinted>
  <dcterms:created xsi:type="dcterms:W3CDTF">1999-07-09T11:45:32Z</dcterms:created>
  <dcterms:modified xsi:type="dcterms:W3CDTF">2021-03-11T07:54:14Z</dcterms:modified>
</cp:coreProperties>
</file>