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drawings/drawing10.xml" ContentType="application/vnd.openxmlformats-officedocument.drawingml.chartshapes+xml"/>
  <Override PartName="/xl/charts/chart6.xml" ContentType="application/vnd.openxmlformats-officedocument.drawingml.chart+xml"/>
  <Override PartName="/xl/drawings/drawing11.xml" ContentType="application/vnd.openxmlformats-officedocument.drawingml.chartshapes+xml"/>
  <Override PartName="/xl/drawings/drawing12.xml" ContentType="application/vnd.openxmlformats-officedocument.drawing+xml"/>
  <Override PartName="/xl/charts/chart7.xml" ContentType="application/vnd.openxmlformats-officedocument.drawingml.chart+xml"/>
  <Override PartName="/xl/drawings/drawing13.xml" ContentType="application/vnd.openxmlformats-officedocument.drawingml.chartshapes+xml"/>
  <Override PartName="/xl/charts/chart8.xml" ContentType="application/vnd.openxmlformats-officedocument.drawingml.chart+xml"/>
  <Override PartName="/xl/drawings/drawing14.xml" ContentType="application/vnd.openxmlformats-officedocument.drawingml.chartshapes+xml"/>
  <Override PartName="/xl/drawings/drawing15.xml" ContentType="application/vnd.openxmlformats-officedocument.drawing+xml"/>
  <Override PartName="/xl/charts/chart9.xml" ContentType="application/vnd.openxmlformats-officedocument.drawingml.chart+xml"/>
  <Override PartName="/xl/drawings/drawing16.xml" ContentType="application/vnd.openxmlformats-officedocument.drawing+xml"/>
  <Override PartName="/xl/charts/chart10.xml" ContentType="application/vnd.openxmlformats-officedocument.drawingml.chart+xml"/>
  <Override PartName="/xl/drawings/drawing17.xml" ContentType="application/vnd.openxmlformats-officedocument.drawingml.chartshapes+xml"/>
  <Override PartName="/xl/charts/chart11.xml" ContentType="application/vnd.openxmlformats-officedocument.drawingml.chart+xml"/>
  <Override PartName="/xl/drawings/drawing18.xml" ContentType="application/vnd.openxmlformats-officedocument.drawing+xml"/>
  <Override PartName="/xl/charts/chart12.xml" ContentType="application/vnd.openxmlformats-officedocument.drawingml.chart+xml"/>
  <Override PartName="/xl/drawings/drawing19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20.xml" ContentType="application/vnd.openxmlformats-officedocument.drawing+xml"/>
  <Override PartName="/xl/charts/chart15.xml" ContentType="application/vnd.openxmlformats-officedocument.drawingml.chart+xml"/>
  <Override PartName="/xl/drawings/drawing21.xml" ContentType="application/vnd.openxmlformats-officedocument.drawingml.chartshapes+xml"/>
  <Override PartName="/xl/drawings/drawing22.xml" ContentType="application/vnd.openxmlformats-officedocument.drawing+xml"/>
  <Override PartName="/xl/charts/chart16.xml" ContentType="application/vnd.openxmlformats-officedocument.drawingml.chart+xml"/>
  <Override PartName="/xl/drawings/drawing23.xml" ContentType="application/vnd.openxmlformats-officedocument.drawingml.chartshapes+xml"/>
  <Override PartName="/xl/drawings/drawing24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25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charts/chart21.xml" ContentType="application/vnd.openxmlformats-officedocument.drawingml.chart+xml"/>
  <Override PartName="/xl/drawings/drawing28.xml" ContentType="application/vnd.openxmlformats-officedocument.drawingml.chartshapes+xml"/>
  <Override PartName="/xl/drawings/drawing29.xml" ContentType="application/vnd.openxmlformats-officedocument.drawing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charts/chart24.xml" ContentType="application/vnd.openxmlformats-officedocument.drawingml.chart+xml"/>
  <Override PartName="/xl/drawings/drawing32.xml" ContentType="application/vnd.openxmlformats-officedocument.drawingml.chartshapes+xml"/>
  <Override PartName="/xl/charts/chart25.xml" ContentType="application/vnd.openxmlformats-officedocument.drawingml.chart+xml"/>
  <Override PartName="/xl/drawings/drawing33.xml" ContentType="application/vnd.openxmlformats-officedocument.drawingml.chartshapes+xml"/>
  <Override PartName="/xl/drawings/drawing34.xml" ContentType="application/vnd.openxmlformats-officedocument.drawing+xml"/>
  <Override PartName="/xl/charts/chart26.xml" ContentType="application/vnd.openxmlformats-officedocument.drawingml.chart+xml"/>
  <Override PartName="/xl/drawings/drawing35.xml" ContentType="application/vnd.openxmlformats-officedocument.drawingml.chartshapes+xml"/>
  <Override PartName="/xl/charts/chart27.xml" ContentType="application/vnd.openxmlformats-officedocument.drawingml.chart+xml"/>
  <Override PartName="/xl/drawings/drawing36.xml" ContentType="application/vnd.openxmlformats-officedocument.drawingml.chartshapes+xml"/>
  <Override PartName="/xl/drawings/drawing37.xml" ContentType="application/vnd.openxmlformats-officedocument.drawing+xml"/>
  <Override PartName="/xl/charts/chart28.xml" ContentType="application/vnd.openxmlformats-officedocument.drawingml.chart+xml"/>
  <Override PartName="/xl/drawings/drawing38.xml" ContentType="application/vnd.openxmlformats-officedocument.drawingml.chartshapes+xml"/>
  <Override PartName="/xl/charts/chart29.xml" ContentType="application/vnd.openxmlformats-officedocument.drawingml.chart+xml"/>
  <Override PartName="/xl/drawings/drawing39.xml" ContentType="application/vnd.openxmlformats-officedocument.drawingml.chartshapes+xml"/>
  <Override PartName="/xl/drawings/drawing40.xml" ContentType="application/vnd.openxmlformats-officedocument.drawing+xml"/>
  <Override PartName="/xl/charts/chart30.xml" ContentType="application/vnd.openxmlformats-officedocument.drawingml.chart+xml"/>
  <Override PartName="/xl/drawings/drawing41.xml" ContentType="application/vnd.openxmlformats-officedocument.drawingml.chartshapes+xml"/>
  <Override PartName="/xl/charts/chart31.xml" ContentType="application/vnd.openxmlformats-officedocument.drawingml.chart+xml"/>
  <Override PartName="/xl/drawings/drawing42.xml" ContentType="application/vnd.openxmlformats-officedocument.drawingml.chartshapes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drawings/drawing4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codeName="ThisWorkbook"/>
  <mc:AlternateContent xmlns:mc="http://schemas.openxmlformats.org/markup-compatibility/2006">
    <mc:Choice Requires="x15">
      <x15ac:absPath xmlns:x15ac="http://schemas.microsoft.com/office/spreadsheetml/2010/11/ac" url="\\Mornt4\analisis\ANALISIS\COMUN\Avance operación\avance 2019\"/>
    </mc:Choice>
  </mc:AlternateContent>
  <xr:revisionPtr revIDLastSave="0" documentId="13_ncr:1_{8561A79D-3FE3-4844-B0D1-FF964883C6D8}" xr6:coauthVersionLast="41" xr6:coauthVersionMax="41" xr10:uidLastSave="{00000000-0000-0000-0000-000000000000}"/>
  <bookViews>
    <workbookView xWindow="9525" yWindow="825" windowWidth="15870" windowHeight="14265" activeTab="4" xr2:uid="{00000000-000D-0000-FFFF-FFFF00000000}"/>
  </bookViews>
  <sheets>
    <sheet name="Indice" sheetId="1" r:id="rId1"/>
    <sheet name="C1" sheetId="2" r:id="rId2"/>
    <sheet name="C2" sheetId="3" r:id="rId3"/>
    <sheet name="C3" sheetId="53" r:id="rId4"/>
    <sheet name="C4" sheetId="10" r:id="rId5"/>
    <sheet name="C5" sheetId="9" r:id="rId6"/>
    <sheet name="C6" sheetId="54" r:id="rId7"/>
    <sheet name="C7" sheetId="41" r:id="rId8"/>
    <sheet name="C8" sheetId="11" r:id="rId9"/>
    <sheet name="C9" sheetId="64" r:id="rId10"/>
    <sheet name="C10" sheetId="28" r:id="rId11"/>
    <sheet name="C11" sheetId="44" r:id="rId12"/>
    <sheet name="C12" sheetId="32" r:id="rId13"/>
    <sheet name="C13" sheetId="62" r:id="rId14"/>
    <sheet name="C14" sheetId="69" r:id="rId15"/>
    <sheet name="C15" sheetId="55" r:id="rId16"/>
    <sheet name="C16" sheetId="57" r:id="rId17"/>
    <sheet name="C17" sheetId="58" r:id="rId18"/>
    <sheet name="C18" sheetId="70" r:id="rId19"/>
    <sheet name="C19" sheetId="65" r:id="rId20"/>
    <sheet name="C20" sheetId="66" r:id="rId21"/>
    <sheet name="C21" sheetId="63" r:id="rId22"/>
    <sheet name="C22" sheetId="59" r:id="rId23"/>
    <sheet name="C23" sheetId="60" r:id="rId24"/>
    <sheet name="C24" sheetId="61" r:id="rId25"/>
    <sheet name="Data 1" sheetId="24" r:id="rId26"/>
    <sheet name="Data 2" sheetId="25" r:id="rId27"/>
    <sheet name="Data 3" sheetId="27" r:id="rId28"/>
    <sheet name="Data 4" sheetId="47" r:id="rId29"/>
    <sheet name="Data 5" sheetId="68" r:id="rId30"/>
  </sheets>
  <definedNames>
    <definedName name="_xlnm.Print_Area" localSheetId="1">'C1'!$B$2:$V$28</definedName>
    <definedName name="_xlnm.Print_Area" localSheetId="10">'C10'!$A$2:$F$26</definedName>
    <definedName name="_xlnm.Print_Area" localSheetId="11">'C11'!$A$2:$F$26</definedName>
    <definedName name="_xlnm.Print_Area" localSheetId="12">'C12'!$A$2:$F$25</definedName>
    <definedName name="_xlnm.Print_Area" localSheetId="13">'C13'!$A$2:$F$27</definedName>
    <definedName name="_xlnm.Print_Area" localSheetId="14">'C14'!$A$2:$F$27</definedName>
    <definedName name="_xlnm.Print_Area" localSheetId="15">'C15'!$A$2:$F$25</definedName>
    <definedName name="_xlnm.Print_Area" localSheetId="16">'C16'!$A$2:$G$27</definedName>
    <definedName name="_xlnm.Print_Area" localSheetId="17">'C17'!$A$2:$N$15</definedName>
    <definedName name="_xlnm.Print_Area" localSheetId="18">'C18'!$A$2:$F$27</definedName>
    <definedName name="_xlnm.Print_Area" localSheetId="19">'C19'!$A$2:$F$25</definedName>
    <definedName name="_xlnm.Print_Area" localSheetId="2">'C2'!$B$2:$F$28</definedName>
    <definedName name="_xlnm.Print_Area" localSheetId="20">'C20'!$A$2:$N$15</definedName>
    <definedName name="_xlnm.Print_Area" localSheetId="21">'C21'!$B$2:$F$26</definedName>
    <definedName name="_xlnm.Print_Area" localSheetId="22">'C22'!$B$2:$F$23</definedName>
    <definedName name="_xlnm.Print_Area" localSheetId="23">'C23'!$B$2:$F$23</definedName>
    <definedName name="_xlnm.Print_Area" localSheetId="24">'C24'!$B$2:$F$23</definedName>
    <definedName name="_xlnm.Print_Area" localSheetId="3">'C3'!$A$2:$F$25</definedName>
    <definedName name="_xlnm.Print_Area" localSheetId="4">'C4'!$B$2:$F$25</definedName>
    <definedName name="_xlnm.Print_Area" localSheetId="5">'C5'!$B$2:$N$21</definedName>
    <definedName name="_xlnm.Print_Area" localSheetId="6">'C6'!$A$2:$N$16</definedName>
    <definedName name="_xlnm.Print_Area" localSheetId="7">'C7'!$A$2:$F$24</definedName>
    <definedName name="_xlnm.Print_Area" localSheetId="8">'C8'!$A$2:$F$27</definedName>
    <definedName name="_xlnm.Print_Area" localSheetId="9">'C9'!$A$2:$F$22</definedName>
    <definedName name="_xlnm.Print_Area" localSheetId="25">'Data 1'!$B$1:$R$157</definedName>
    <definedName name="_xlnm.Print_Area" localSheetId="26">'Data 2'!$A$1:$K$53</definedName>
    <definedName name="_xlnm.Print_Area" localSheetId="27">'Data 3'!$A$1:$N$92</definedName>
    <definedName name="_xlnm.Print_Area" localSheetId="28">'Data 4'!$A$1:$N$61</definedName>
    <definedName name="_xlnm.Print_Area" localSheetId="0">Indice!$B$2:$F$34</definedName>
    <definedName name="cc" localSheetId="1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1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1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1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1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1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1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2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2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2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2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2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c" localSheetId="13">'C13'!ccc</definedName>
    <definedName name="ccc" localSheetId="14">'C14'!ccc</definedName>
    <definedName name="ccc" localSheetId="15">'C15'!ccc</definedName>
    <definedName name="ccc" localSheetId="16">'C16'!ccc</definedName>
    <definedName name="ccc" localSheetId="17">'C17'!ccc</definedName>
    <definedName name="ccc" localSheetId="18">'C18'!ccc</definedName>
    <definedName name="ccc" localSheetId="19">'C19'!ccc</definedName>
    <definedName name="ccc" localSheetId="20">'C20'!ccc</definedName>
    <definedName name="ccc" localSheetId="21">'C21'!ccc</definedName>
    <definedName name="ccc" localSheetId="22">'C22'!ccc</definedName>
    <definedName name="ccc" localSheetId="23">'C23'!ccc</definedName>
    <definedName name="ccc" localSheetId="24">'C24'!ccc</definedName>
    <definedName name="ccc">[0]!ccc</definedName>
    <definedName name="CUADRO_ANTERIOR" localSheetId="13">'C13'!CUADRO_ANTERIOR</definedName>
    <definedName name="CUADRO_ANTERIOR" localSheetId="14">'C14'!CUADRO_ANTERIOR</definedName>
    <definedName name="CUADRO_ANTERIOR" localSheetId="15">'C15'!CUADRO_ANTERIOR</definedName>
    <definedName name="CUADRO_ANTERIOR" localSheetId="16">'C16'!CUADRO_ANTERIOR</definedName>
    <definedName name="CUADRO_ANTERIOR" localSheetId="17">'C17'!CUADRO_ANTERIOR</definedName>
    <definedName name="CUADRO_ANTERIOR" localSheetId="18">'C18'!CUADRO_ANTERIOR</definedName>
    <definedName name="CUADRO_ANTERIOR" localSheetId="19">'C19'!CUADRO_ANTERIOR</definedName>
    <definedName name="CUADRO_ANTERIOR" localSheetId="20">'C20'!CUADRO_ANTERIOR</definedName>
    <definedName name="CUADRO_ANTERIOR" localSheetId="21">'C21'!CUADRO_ANTERIOR</definedName>
    <definedName name="CUADRO_ANTERIOR" localSheetId="22">'C22'!CUADRO_ANTERIOR</definedName>
    <definedName name="CUADRO_ANTERIOR" localSheetId="23">'C23'!CUADRO_ANTERIOR</definedName>
    <definedName name="CUADRO_ANTERIOR" localSheetId="24">'C24'!CUADRO_ANTERIOR</definedName>
    <definedName name="CUADRO_ANTERIOR">[0]!CUADRO_ANTERIOR</definedName>
    <definedName name="CUADRO_PROXIMO" localSheetId="13">'C13'!CUADRO_PROXIMO</definedName>
    <definedName name="CUADRO_PROXIMO" localSheetId="14">'C14'!CUADRO_PROXIMO</definedName>
    <definedName name="CUADRO_PROXIMO" localSheetId="15">'C15'!CUADRO_PROXIMO</definedName>
    <definedName name="CUADRO_PROXIMO" localSheetId="16">'C16'!CUADRO_PROXIMO</definedName>
    <definedName name="CUADRO_PROXIMO" localSheetId="17">'C17'!CUADRO_PROXIMO</definedName>
    <definedName name="CUADRO_PROXIMO" localSheetId="18">'C18'!CUADRO_PROXIMO</definedName>
    <definedName name="CUADRO_PROXIMO" localSheetId="19">'C19'!CUADRO_PROXIMO</definedName>
    <definedName name="CUADRO_PROXIMO" localSheetId="20">'C20'!CUADRO_PROXIMO</definedName>
    <definedName name="CUADRO_PROXIMO" localSheetId="21">'C21'!CUADRO_PROXIMO</definedName>
    <definedName name="CUADRO_PROXIMO" localSheetId="22">'C22'!CUADRO_PROXIMO</definedName>
    <definedName name="CUADRO_PROXIMO" localSheetId="23">'C23'!CUADRO_PROXIMO</definedName>
    <definedName name="CUADRO_PROXIMO" localSheetId="24">'C24'!CUADRO_PROXIMO</definedName>
    <definedName name="CUADRO_PROXIMO">[0]!CUADRO_PROXIMO</definedName>
    <definedName name="DD" localSheetId="1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1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1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1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1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2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2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2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2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2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FINALIZAR" localSheetId="13">'C13'!FINALIZAR</definedName>
    <definedName name="FINALIZAR" localSheetId="14">'C14'!FINALIZAR</definedName>
    <definedName name="FINALIZAR" localSheetId="15">'C15'!FINALIZAR</definedName>
    <definedName name="FINALIZAR" localSheetId="16">'C16'!FINALIZAR</definedName>
    <definedName name="FINALIZAR" localSheetId="17">'C17'!FINALIZAR</definedName>
    <definedName name="FINALIZAR" localSheetId="18">'C18'!FINALIZAR</definedName>
    <definedName name="FINALIZAR" localSheetId="19">'C19'!FINALIZAR</definedName>
    <definedName name="FINALIZAR" localSheetId="20">'C20'!FINALIZAR</definedName>
    <definedName name="FINALIZAR" localSheetId="21">'C21'!FINALIZAR</definedName>
    <definedName name="FINALIZAR" localSheetId="22">'C22'!FINALIZAR</definedName>
    <definedName name="FINALIZAR" localSheetId="23">'C23'!FINALIZAR</definedName>
    <definedName name="FINALIZAR" localSheetId="24">'C24'!FINALIZAR</definedName>
    <definedName name="FINALIZAR">[0]!FINALIZAR</definedName>
    <definedName name="HTML1_1" hidden="1">"[energianosuministrada]Hoja1!$A$13:$J$46"</definedName>
    <definedName name="HTML1_10" hidden="1">""</definedName>
    <definedName name="HTML1_11" hidden="1">1</definedName>
    <definedName name="HTML1_12" hidden="1">"Macintosh HD:CASADO:INTRANET:calidaddeservicio:CS"</definedName>
    <definedName name="HTML1_2" hidden="1">1</definedName>
    <definedName name="HTML1_3" hidden="1">"energianosuministrada"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"11/11/97"</definedName>
    <definedName name="HTML1_9" hidden="1">"SOPORTE DE USUARIOS"</definedName>
    <definedName name="HTMLCount" hidden="1">1</definedName>
    <definedName name="IMPRESION" localSheetId="13">'C13'!IMPRESION</definedName>
    <definedName name="IMPRESION" localSheetId="14">'C14'!IMPRESION</definedName>
    <definedName name="IMPRESION" localSheetId="15">'C15'!IMPRESION</definedName>
    <definedName name="IMPRESION" localSheetId="16">'C16'!IMPRESION</definedName>
    <definedName name="IMPRESION" localSheetId="17">'C17'!IMPRESION</definedName>
    <definedName name="IMPRESION" localSheetId="18">'C18'!IMPRESION</definedName>
    <definedName name="IMPRESION" localSheetId="19">'C19'!IMPRESION</definedName>
    <definedName name="IMPRESION" localSheetId="20">'C20'!IMPRESION</definedName>
    <definedName name="IMPRESION" localSheetId="21">'C21'!IMPRESION</definedName>
    <definedName name="IMPRESION" localSheetId="22">'C22'!IMPRESION</definedName>
    <definedName name="IMPRESION" localSheetId="23">'C23'!IMPRESION</definedName>
    <definedName name="IMPRESION" localSheetId="24">'C24'!IMPRESION</definedName>
    <definedName name="IMPRESION">[0]!IMPRESION</definedName>
    <definedName name="Índice" localSheetId="13">[0]!Indice</definedName>
    <definedName name="Índice" localSheetId="14">[0]!Indice</definedName>
    <definedName name="Índice" localSheetId="15">[0]!Indice</definedName>
    <definedName name="Índice" localSheetId="16">[0]!Indice</definedName>
    <definedName name="Índice" localSheetId="18">[0]!Indice</definedName>
    <definedName name="Índice" localSheetId="19">[0]!Indice</definedName>
    <definedName name="n" localSheetId="1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1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1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1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1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1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1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2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2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2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2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2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2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2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2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2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2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n" localSheetId="13">'C13'!nnn</definedName>
    <definedName name="nnn" localSheetId="14">'C14'!nnn</definedName>
    <definedName name="nnn" localSheetId="15">'C15'!nnn</definedName>
    <definedName name="nnn" localSheetId="16">'C16'!nnn</definedName>
    <definedName name="nnn" localSheetId="17">'C17'!nnn</definedName>
    <definedName name="nnn" localSheetId="18">'C18'!nnn</definedName>
    <definedName name="nnn" localSheetId="19">'C19'!nnn</definedName>
    <definedName name="nnn" localSheetId="20">'C20'!nnn</definedName>
    <definedName name="nnn" localSheetId="21">'C21'!nnn</definedName>
    <definedName name="nnn" localSheetId="22">'C22'!nnn</definedName>
    <definedName name="nnn" localSheetId="23">'C23'!nnn</definedName>
    <definedName name="nnn" localSheetId="24">'C24'!nnn</definedName>
    <definedName name="nnn">[0]!nnn</definedName>
    <definedName name="nnnn" localSheetId="13">'C13'!nnnn</definedName>
    <definedName name="nnnn" localSheetId="14">'C14'!nnnn</definedName>
    <definedName name="nnnn" localSheetId="15">'C15'!nnnn</definedName>
    <definedName name="nnnn" localSheetId="16">'C16'!nnnn</definedName>
    <definedName name="nnnn" localSheetId="17">'C17'!nnnn</definedName>
    <definedName name="nnnn" localSheetId="18">'C18'!nnnn</definedName>
    <definedName name="nnnn" localSheetId="19">'C19'!nnnn</definedName>
    <definedName name="nnnn" localSheetId="20">'C20'!nnnn</definedName>
    <definedName name="nnnn" localSheetId="21">'C21'!nnnn</definedName>
    <definedName name="nnnn" localSheetId="22">'C22'!nnnn</definedName>
    <definedName name="nnnn" localSheetId="23">'C23'!nnnn</definedName>
    <definedName name="nnnn" localSheetId="24">'C24'!nnnn</definedName>
    <definedName name="nnnn">[0]!nnnn</definedName>
    <definedName name="PRINCIPAL" localSheetId="13">'C13'!PRINCIPAL</definedName>
    <definedName name="PRINCIPAL" localSheetId="14">'C14'!PRINCIPAL</definedName>
    <definedName name="PRINCIPAL" localSheetId="15">'C15'!PRINCIPAL</definedName>
    <definedName name="PRINCIPAL" localSheetId="16">'C16'!PRINCIPAL</definedName>
    <definedName name="PRINCIPAL" localSheetId="17">'C17'!PRINCIPAL</definedName>
    <definedName name="PRINCIPAL" localSheetId="18">'C18'!PRINCIPAL</definedName>
    <definedName name="PRINCIPAL" localSheetId="19">'C19'!PRINCIPAL</definedName>
    <definedName name="PRINCIPAL" localSheetId="20">'C20'!PRINCIPAL</definedName>
    <definedName name="PRINCIPAL" localSheetId="21">'C21'!PRINCIPAL</definedName>
    <definedName name="PRINCIPAL" localSheetId="22">'C22'!PRINCIPAL</definedName>
    <definedName name="PRINCIPAL" localSheetId="23">'C23'!PRINCIPAL</definedName>
    <definedName name="PRINCIPAL" localSheetId="24">'C24'!PRINCIPAL</definedName>
    <definedName name="PRINCIPAL">[0]!PRINCIPAL</definedName>
    <definedName name="_xlnm.Print_Titles" localSheetId="26">'Data 2'!$1:$3</definedName>
    <definedName name="_xlnm.Print_Titles" localSheetId="27">'Data 3'!$1:$3</definedName>
    <definedName name="VV" localSheetId="13">'C13'!VV</definedName>
    <definedName name="VV" localSheetId="14">'C14'!VV</definedName>
    <definedName name="VV" localSheetId="16">'C16'!VV</definedName>
    <definedName name="VV" localSheetId="17">'C17'!VV</definedName>
    <definedName name="VV" localSheetId="18">'C18'!VV</definedName>
    <definedName name="VV" localSheetId="20">'C20'!VV</definedName>
    <definedName name="VV" localSheetId="21">'C21'!VV</definedName>
    <definedName name="VV" localSheetId="22">'C22'!VV</definedName>
    <definedName name="VV" localSheetId="23">'C23'!VV</definedName>
    <definedName name="VV" localSheetId="24">'C24'!VV</definedName>
    <definedName name="VV">[0]!VV</definedName>
    <definedName name="wrn.Completo." localSheetId="1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1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1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1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1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1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1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2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2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2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2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2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1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1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1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1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1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2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2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2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2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2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XX" localSheetId="13">'C13'!XX</definedName>
    <definedName name="XX" localSheetId="14">'C14'!XX</definedName>
    <definedName name="XX" localSheetId="15">'C15'!XX</definedName>
    <definedName name="XX" localSheetId="16">'C16'!XX</definedName>
    <definedName name="XX" localSheetId="17">'C17'!XX</definedName>
    <definedName name="XX" localSheetId="18">'C18'!XX</definedName>
    <definedName name="XX" localSheetId="19">'C19'!XX</definedName>
    <definedName name="XX" localSheetId="20">'C20'!XX</definedName>
    <definedName name="XX" localSheetId="21">'C21'!XX</definedName>
    <definedName name="XX" localSheetId="22">'C22'!XX</definedName>
    <definedName name="XX" localSheetId="23">'C23'!XX</definedName>
    <definedName name="XX" localSheetId="24">'C24'!XX</definedName>
    <definedName name="XX">[0]!XX</definedName>
    <definedName name="xxx" localSheetId="13">'C13'!xxx</definedName>
    <definedName name="xxx" localSheetId="14">'C14'!xxx</definedName>
    <definedName name="xxx" localSheetId="15">'C15'!xxx</definedName>
    <definedName name="xxx" localSheetId="16">'C16'!xxx</definedName>
    <definedName name="xxx" localSheetId="17">'C17'!xxx</definedName>
    <definedName name="xxx" localSheetId="18">'C18'!xxx</definedName>
    <definedName name="xxx" localSheetId="19">'C19'!xxx</definedName>
    <definedName name="xxx" localSheetId="20">'C20'!xxx</definedName>
    <definedName name="xxx" localSheetId="21">'C21'!xxx</definedName>
    <definedName name="xxx" localSheetId="22">'C22'!xxx</definedName>
    <definedName name="xxx" localSheetId="23">'C23'!xxx</definedName>
    <definedName name="xxx" localSheetId="24">'C24'!xxx</definedName>
    <definedName name="xxx">[0]!xxx</definedName>
  </definedNames>
  <calcPr calcId="191029"/>
  <customWorkbookViews>
    <customWorkbookView name="C1_V" guid="{900DFCB2-DCF9-11D6-8470-0008C7298EBA}" includePrintSettings="0" includeHiddenRowCol="0" maximized="1" showSheetTabs="0" windowWidth="794" windowHeight="457" tabRatio="905" activeSheetId="62755" showStatusbar="0"/>
    <customWorkbookView name="C3_V" guid="{900DFCB4-DCF9-11D6-8470-0008C7298EBA}" includePrintSettings="0" includeHiddenRowCol="0" maximized="1" showSheetTabs="0" windowWidth="794" windowHeight="457" tabRatio="905" activeSheetId="62755" showStatusbar="0"/>
    <customWorkbookView name="C2_V" guid="{900DFCB5-DCF9-11D6-8470-0008C7298EBA}" includePrintSettings="0" includeHiddenRowCol="0" maximized="1" showSheetTabs="0" windowWidth="794" windowHeight="457" tabRatio="905" activeSheetId="62754" showStatusbar="0"/>
    <customWorkbookView name="C4_V" guid="{900DFCB6-DCF9-11D6-8470-0008C7298EBA}" includePrintSettings="0" includeHiddenRowCol="0" maximized="1" showSheetTabs="0" windowWidth="794" windowHeight="457" tabRatio="905" activeSheetId="62755" showStatusbar="0"/>
    <customWorkbookView name="C5_V" guid="{900DFCB7-DCF9-11D6-8470-0008C7298EBA}" includePrintSettings="0" includeHiddenRowCol="0" maximized="1" showSheetTabs="0" windowWidth="794" windowHeight="457" tabRatio="905" activeSheetId="62755" showStatusbar="0"/>
    <customWorkbookView name="C7_V" guid="{900DFCB8-DCF9-11D6-8470-0008C7298EBA}" includePrintSettings="0" includeHiddenRowCol="0" maximized="1" showSheetTabs="0" windowWidth="794" windowHeight="457" tabRatio="905" activeSheetId="62754" showStatusbar="0"/>
    <customWorkbookView name="C8_V" guid="{900DFCB9-DCF9-11D6-8470-0008C7298EBA}" includePrintSettings="0" includeHiddenRowCol="0" maximized="1" showSheetTabs="0" windowWidth="794" windowHeight="457" tabRatio="905" activeSheetId="62755" showStatusbar="0"/>
    <customWorkbookView name="C9_V" guid="{900DFCBA-DCF9-11D6-8470-0008C7298EBA}" includePrintSettings="0" includeHiddenRowCol="0" maximized="1" showSheetTabs="0" windowWidth="794" windowHeight="457" tabRatio="905" activeSheetId="62755" showStatusbar="0"/>
    <customWorkbookView name="C10_V" guid="{900DFCBB-DCF9-11D6-8470-0008C7298EBA}" includePrintSettings="0" includeHiddenRowCol="0" maximized="1" showSheetTabs="0" windowWidth="794" windowHeight="457" tabRatio="905" activeSheetId="62755" showStatusbar="0"/>
    <customWorkbookView name="C11_V" guid="{900DFCBC-DCF9-11D6-8470-0008C7298EBA}" includePrintSettings="0" includeHiddenRowCol="0" maximized="1" showSheetTabs="0" windowWidth="794" windowHeight="457" tabRatio="905" activeSheetId="62755" showStatusbar="0"/>
    <customWorkbookView name="C12_V" guid="{900DFCBD-DCF9-11D6-8470-0008C7298EBA}" includePrintSettings="0" includeHiddenRowCol="0" maximized="1" showSheetTabs="0" windowWidth="794" windowHeight="457" tabRatio="905" activeSheetId="62755" showStatusbar="0"/>
    <customWorkbookView name="C13_V" guid="{900DFCBE-DCF9-11D6-8470-0008C7298EBA}" includePrintSettings="0" includeHiddenRowCol="0" maximized="1" showSheetTabs="0" windowWidth="794" windowHeight="457" tabRatio="905" activeSheetId="62755" showStatusbar="0"/>
    <customWorkbookView name="C14_V" guid="{900DFCBF-DCF9-11D6-8470-0008C7298EBA}" includePrintSettings="0" includeHiddenRowCol="0" maximized="1" showSheetTabs="0" windowWidth="794" windowHeight="457" tabRatio="905" activeSheetId="62755" showStatusbar="0"/>
    <customWorkbookView name="C20_V" guid="{900DFCC0-DCF9-11D6-8470-0008C7298EBA}" includePrintSettings="0" includeHiddenRowCol="0" maximized="1" showSheetTabs="0" windowWidth="794" windowHeight="457" tabRatio="905" activeSheetId="62755" showStatusbar="0"/>
    <customWorkbookView name="C23_V" guid="{900DFCC1-DCF9-11D6-8470-0008C7298EBA}" includePrintSettings="0" includeHiddenRowCol="0" maximized="1" showSheetTabs="0" windowWidth="794" windowHeight="457" tabRatio="905" activeSheetId="62755" showStatusbar="0"/>
    <customWorkbookView name="C25_V" guid="{900DFCC2-DCF9-11D6-8470-0008C7298EBA}" includePrintSettings="0" includeHiddenRowCol="0" maximized="1" showSheetTabs="0" windowWidth="794" windowHeight="457" tabRatio="905" activeSheetId="62755" showStatusbar="0"/>
    <customWorkbookView name="C26_V" guid="{900DFCC3-DCF9-11D6-8470-0008C7298EBA}" includePrintSettings="0" includeHiddenRowCol="0" maximized="1" showSheetTabs="0" windowWidth="794" windowHeight="457" tabRatio="905" activeSheetId="62755" showStatusbar="0"/>
    <customWorkbookView name="C28_V" guid="{900DFCC4-DCF9-11D6-8470-0008C7298EBA}" includePrintSettings="0" includeHiddenRowCol="0" maximized="1" showSheetTabs="0" windowWidth="794" windowHeight="457" tabRatio="905" activeSheetId="62755" showStatusbar="0"/>
    <customWorkbookView name="C29_V" guid="{900DFCC5-DCF9-11D6-8470-0008C7298EBA}" includePrintSettings="0" includeHiddenRowCol="0" maximized="1" showSheetTabs="0" windowWidth="794" windowHeight="457" tabRatio="905" activeSheetId="62755" showStatusbar="0"/>
    <customWorkbookView name="C31_V" guid="{900DFCC6-DCF9-11D6-8470-0008C7298EBA}" includePrintSettings="0" includeHiddenRowCol="0" maximized="1" showSheetTabs="0" windowWidth="794" windowHeight="457" tabRatio="905" activeSheetId="62755" showStatusbar="0"/>
    <customWorkbookView name="C33_V" guid="{900DFCC7-DCF9-11D6-8470-0008C7298EBA}" includePrintSettings="0" includeHiddenRowCol="0" maximized="1" showSheetTabs="0" windowWidth="794" windowHeight="457" tabRatio="905" activeSheetId="62755" showStatusbar="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S37" i="24" l="1"/>
  <c r="S38" i="24"/>
  <c r="E25" i="1" l="1"/>
  <c r="E24" i="1"/>
  <c r="E21" i="1"/>
  <c r="E20" i="1"/>
  <c r="C4" i="70"/>
  <c r="C4" i="69"/>
  <c r="C4" i="68" l="1"/>
  <c r="K16" i="68"/>
  <c r="K15" i="68"/>
  <c r="K14" i="68"/>
  <c r="K13" i="68"/>
  <c r="K12" i="68"/>
  <c r="D104" i="24" l="1"/>
  <c r="E27" i="1" l="1"/>
  <c r="E28" i="1"/>
  <c r="E26" i="1"/>
  <c r="L11" i="66" l="1"/>
  <c r="C4" i="66"/>
  <c r="D138" i="24"/>
  <c r="L19" i="58"/>
  <c r="I13" i="66" l="1"/>
  <c r="F13" i="66"/>
  <c r="L9" i="66"/>
  <c r="L8" i="66"/>
  <c r="L10" i="66"/>
  <c r="L12" i="66"/>
  <c r="L13" i="66" l="1"/>
  <c r="J9" i="66" s="1"/>
  <c r="F11" i="58"/>
  <c r="G13" i="66" l="1"/>
  <c r="G8" i="66"/>
  <c r="G11" i="66"/>
  <c r="J11" i="66"/>
  <c r="J13" i="66"/>
  <c r="M8" i="66"/>
  <c r="G12" i="66"/>
  <c r="G9" i="66"/>
  <c r="M11" i="66"/>
  <c r="M13" i="66"/>
  <c r="M9" i="66"/>
  <c r="G10" i="66"/>
  <c r="J10" i="66"/>
  <c r="J8" i="66"/>
  <c r="J12" i="66"/>
  <c r="M12" i="66"/>
  <c r="M10" i="66"/>
  <c r="L20" i="58"/>
  <c r="D8" i="27" l="1"/>
  <c r="D10" i="27"/>
  <c r="D12" i="27"/>
  <c r="D14" i="27"/>
  <c r="D16" i="27"/>
  <c r="D18" i="27"/>
  <c r="F27" i="27"/>
  <c r="C19" i="27" l="1"/>
  <c r="D22" i="27"/>
  <c r="F33" i="27"/>
  <c r="D27" i="27"/>
  <c r="F25" i="27"/>
  <c r="E19" i="27"/>
  <c r="F22" i="27"/>
  <c r="F7" i="27"/>
  <c r="P7" i="27" s="1"/>
  <c r="D7" i="27"/>
  <c r="D32" i="27"/>
  <c r="D28" i="27"/>
  <c r="D24" i="27"/>
  <c r="H19" i="27"/>
  <c r="D33" i="27"/>
  <c r="D29" i="27"/>
  <c r="D25" i="27"/>
  <c r="F18" i="27"/>
  <c r="D17" i="27"/>
  <c r="D15" i="27"/>
  <c r="F14" i="27"/>
  <c r="D13" i="27"/>
  <c r="D11" i="27"/>
  <c r="F10" i="27"/>
  <c r="D9" i="27"/>
  <c r="D19" i="27" s="1"/>
  <c r="F32" i="27"/>
  <c r="F30" i="27"/>
  <c r="F24" i="27"/>
  <c r="I19" i="27"/>
  <c r="G19" i="27"/>
  <c r="D30" i="27"/>
  <c r="F15" i="27"/>
  <c r="F11" i="27"/>
  <c r="F31" i="27"/>
  <c r="D31" i="27"/>
  <c r="F29" i="27"/>
  <c r="F28" i="27"/>
  <c r="F23" i="27"/>
  <c r="D23" i="27"/>
  <c r="F16" i="27"/>
  <c r="F12" i="27"/>
  <c r="F8" i="27"/>
  <c r="F26" i="27"/>
  <c r="D26" i="27"/>
  <c r="F17" i="27"/>
  <c r="F13" i="27"/>
  <c r="F9" i="27"/>
  <c r="F10" i="9"/>
  <c r="F19" i="27" l="1"/>
  <c r="H14" i="25"/>
  <c r="R68" i="24" l="1"/>
  <c r="Q9" i="24"/>
  <c r="R54" i="24"/>
  <c r="F11" i="2"/>
  <c r="L10" i="58" l="1"/>
  <c r="C4" i="61"/>
  <c r="C4" i="60"/>
  <c r="C4" i="59"/>
  <c r="C4" i="63"/>
  <c r="C4" i="62"/>
  <c r="C4" i="58"/>
  <c r="C4" i="57"/>
  <c r="C4" i="32"/>
  <c r="C4" i="28"/>
  <c r="C4" i="64"/>
  <c r="C4" i="11"/>
  <c r="C4" i="41"/>
  <c r="C4" i="54"/>
  <c r="C4" i="9"/>
  <c r="C4" i="10"/>
  <c r="C4" i="53"/>
  <c r="E16" i="1"/>
  <c r="E29" i="1" l="1"/>
  <c r="E30" i="1"/>
  <c r="D156" i="24"/>
  <c r="I11" i="9" l="1"/>
  <c r="J11" i="9"/>
  <c r="I12" i="9"/>
  <c r="J12" i="9"/>
  <c r="I13" i="9"/>
  <c r="J13" i="9"/>
  <c r="I14" i="9"/>
  <c r="J14" i="9"/>
  <c r="J10" i="9"/>
  <c r="I10" i="9"/>
  <c r="F11" i="9"/>
  <c r="G11" i="9"/>
  <c r="F12" i="9"/>
  <c r="G12" i="9"/>
  <c r="F13" i="9"/>
  <c r="G13" i="9"/>
  <c r="F14" i="9"/>
  <c r="G14" i="9"/>
  <c r="G10" i="9"/>
  <c r="L10" i="9"/>
  <c r="G9" i="25"/>
  <c r="G10" i="25"/>
  <c r="G11" i="25"/>
  <c r="G12" i="25"/>
  <c r="G13" i="25"/>
  <c r="O34" i="27" l="1"/>
  <c r="N34" i="27"/>
  <c r="M34" i="27"/>
  <c r="L34" i="27"/>
  <c r="K34" i="27"/>
  <c r="J34" i="27"/>
  <c r="L10" i="54" l="1"/>
  <c r="O19" i="27"/>
  <c r="K22" i="25" l="1"/>
  <c r="G23" i="25"/>
  <c r="G24" i="25"/>
  <c r="G25" i="25"/>
  <c r="G26" i="25"/>
  <c r="G22" i="25"/>
  <c r="D26" i="24" l="1"/>
  <c r="T19" i="2" l="1"/>
  <c r="E138" i="24" l="1"/>
  <c r="F16" i="2" l="1"/>
  <c r="L14" i="54" l="1"/>
  <c r="L13" i="54"/>
  <c r="L12" i="54"/>
  <c r="L11" i="54"/>
  <c r="M11" i="54"/>
  <c r="M12" i="54"/>
  <c r="M13" i="54"/>
  <c r="M14" i="54"/>
  <c r="M10" i="54"/>
  <c r="E104" i="24" l="1"/>
  <c r="F17" i="2" l="1"/>
  <c r="F18" i="2"/>
  <c r="F19" i="2"/>
  <c r="F15" i="2"/>
  <c r="R22" i="24" l="1"/>
  <c r="R23" i="24"/>
  <c r="R49" i="24"/>
  <c r="R26" i="24"/>
  <c r="R27" i="24"/>
  <c r="R69" i="24" l="1"/>
  <c r="V26" i="2"/>
  <c r="R56" i="24"/>
  <c r="R62" i="24"/>
  <c r="R60" i="24"/>
  <c r="R65" i="24"/>
  <c r="R64" i="24"/>
  <c r="R58" i="24"/>
  <c r="R55" i="24"/>
  <c r="R61" i="24"/>
  <c r="R59" i="24"/>
  <c r="R67" i="24"/>
  <c r="R66" i="24"/>
  <c r="R57" i="24"/>
  <c r="R63" i="24"/>
  <c r="F14" i="25" l="1"/>
  <c r="E14" i="25"/>
  <c r="G14" i="25" l="1"/>
  <c r="U19" i="2"/>
  <c r="Q20" i="24"/>
  <c r="Q18" i="24"/>
  <c r="Q19" i="24"/>
  <c r="U9" i="2"/>
  <c r="S34" i="24"/>
  <c r="Q24" i="24" l="1"/>
  <c r="S42" i="24"/>
  <c r="U17" i="2"/>
  <c r="S45" i="24"/>
  <c r="Q26" i="24"/>
  <c r="S26" i="24" s="1"/>
  <c r="V19" i="2" s="1"/>
  <c r="Q23" i="24"/>
  <c r="S23" i="24" s="1"/>
  <c r="S41" i="24"/>
  <c r="U16" i="2"/>
  <c r="U20" i="2"/>
  <c r="Q11" i="24"/>
  <c r="S46" i="24"/>
  <c r="Q22" i="24"/>
  <c r="S22" i="24" s="1"/>
  <c r="V15" i="2" s="1"/>
  <c r="S40" i="24"/>
  <c r="Q25" i="24"/>
  <c r="S43" i="24"/>
  <c r="U18" i="2"/>
  <c r="U21" i="2"/>
  <c r="S47" i="24"/>
  <c r="Q21" i="24"/>
  <c r="S39" i="24"/>
  <c r="Q27" i="24"/>
  <c r="U22" i="2"/>
  <c r="S48" i="24"/>
  <c r="U15" i="2"/>
  <c r="U13" i="2"/>
  <c r="U11" i="2"/>
  <c r="U8" i="2"/>
  <c r="U14" i="2"/>
  <c r="U12" i="2"/>
  <c r="D28" i="24" l="1"/>
  <c r="Q10" i="24"/>
  <c r="Q28" i="24"/>
  <c r="U10" i="2"/>
  <c r="J28" i="24"/>
  <c r="G28" i="24"/>
  <c r="P28" i="24"/>
  <c r="O28" i="24"/>
  <c r="I28" i="24"/>
  <c r="H28" i="24"/>
  <c r="E28" i="24"/>
  <c r="N28" i="24"/>
  <c r="M28" i="24"/>
  <c r="L28" i="24"/>
  <c r="K28" i="24"/>
  <c r="F28" i="24"/>
  <c r="D22" i="24" l="1"/>
  <c r="E18" i="24"/>
  <c r="F18" i="24"/>
  <c r="G18" i="24"/>
  <c r="H18" i="24"/>
  <c r="I18" i="24"/>
  <c r="J18" i="24"/>
  <c r="K18" i="24"/>
  <c r="L18" i="24"/>
  <c r="M18" i="24"/>
  <c r="N18" i="24"/>
  <c r="O18" i="24"/>
  <c r="E19" i="24"/>
  <c r="F19" i="24"/>
  <c r="G19" i="24"/>
  <c r="H19" i="24"/>
  <c r="I19" i="24"/>
  <c r="J19" i="24"/>
  <c r="K19" i="24"/>
  <c r="L19" i="24"/>
  <c r="M19" i="24"/>
  <c r="N19" i="24"/>
  <c r="O19" i="24"/>
  <c r="E20" i="24"/>
  <c r="F20" i="24"/>
  <c r="G20" i="24"/>
  <c r="H20" i="24"/>
  <c r="I20" i="24"/>
  <c r="J20" i="24"/>
  <c r="K20" i="24"/>
  <c r="L20" i="24"/>
  <c r="M20" i="24"/>
  <c r="N20" i="24"/>
  <c r="O20" i="24"/>
  <c r="E21" i="24"/>
  <c r="F21" i="24"/>
  <c r="G21" i="24"/>
  <c r="H21" i="24"/>
  <c r="I21" i="24"/>
  <c r="J21" i="24"/>
  <c r="K21" i="24"/>
  <c r="L21" i="24"/>
  <c r="M21" i="24"/>
  <c r="N21" i="24"/>
  <c r="O21" i="24"/>
  <c r="I19" i="2"/>
  <c r="J19" i="2"/>
  <c r="K19" i="2"/>
  <c r="L19" i="2"/>
  <c r="M19" i="2"/>
  <c r="N19" i="2"/>
  <c r="O19" i="2"/>
  <c r="P19" i="2"/>
  <c r="Q19" i="2"/>
  <c r="R19" i="2"/>
  <c r="S19" i="2"/>
  <c r="H19" i="2" l="1"/>
  <c r="J26" i="24"/>
  <c r="F26" i="24"/>
  <c r="I27" i="24"/>
  <c r="P18" i="2"/>
  <c r="L25" i="24"/>
  <c r="S17" i="2"/>
  <c r="O24" i="24"/>
  <c r="K17" i="2"/>
  <c r="G24" i="24"/>
  <c r="N16" i="2"/>
  <c r="J23" i="24"/>
  <c r="Q15" i="2"/>
  <c r="M22" i="24"/>
  <c r="I26" i="24"/>
  <c r="H27" i="24"/>
  <c r="K25" i="24"/>
  <c r="O18" i="2"/>
  <c r="J24" i="24"/>
  <c r="N17" i="2"/>
  <c r="M23" i="24"/>
  <c r="Q16" i="2"/>
  <c r="I16" i="2"/>
  <c r="E23" i="24"/>
  <c r="L26" i="24"/>
  <c r="H26" i="24"/>
  <c r="O27" i="24"/>
  <c r="K27" i="24"/>
  <c r="G27" i="24"/>
  <c r="N25" i="24"/>
  <c r="R18" i="2"/>
  <c r="J25" i="24"/>
  <c r="N18" i="2"/>
  <c r="F25" i="24"/>
  <c r="J18" i="2"/>
  <c r="M24" i="24"/>
  <c r="Q17" i="2"/>
  <c r="I24" i="24"/>
  <c r="M17" i="2"/>
  <c r="E24" i="24"/>
  <c r="I17" i="2"/>
  <c r="L23" i="24"/>
  <c r="P16" i="2"/>
  <c r="H23" i="24"/>
  <c r="L16" i="2"/>
  <c r="O22" i="24"/>
  <c r="S15" i="2"/>
  <c r="K22" i="24"/>
  <c r="O15" i="2"/>
  <c r="G22" i="24"/>
  <c r="K15" i="2"/>
  <c r="N26" i="24"/>
  <c r="M27" i="24"/>
  <c r="E27" i="24"/>
  <c r="L18" i="2"/>
  <c r="H25" i="24"/>
  <c r="O17" i="2"/>
  <c r="K24" i="24"/>
  <c r="R16" i="2"/>
  <c r="N23" i="24"/>
  <c r="J16" i="2"/>
  <c r="F23" i="24"/>
  <c r="M15" i="2"/>
  <c r="I22" i="24"/>
  <c r="I15" i="2"/>
  <c r="E22" i="24"/>
  <c r="M26" i="24"/>
  <c r="E26" i="24"/>
  <c r="L27" i="24"/>
  <c r="O25" i="24"/>
  <c r="S18" i="2"/>
  <c r="G25" i="24"/>
  <c r="K18" i="2"/>
  <c r="N24" i="24"/>
  <c r="R17" i="2"/>
  <c r="F24" i="24"/>
  <c r="J17" i="2"/>
  <c r="I23" i="24"/>
  <c r="M16" i="2"/>
  <c r="L22" i="24"/>
  <c r="P15" i="2"/>
  <c r="L15" i="2"/>
  <c r="H22" i="24"/>
  <c r="D27" i="24"/>
  <c r="O26" i="24"/>
  <c r="K26" i="24"/>
  <c r="G26" i="24"/>
  <c r="N27" i="24"/>
  <c r="J27" i="24"/>
  <c r="F27" i="24"/>
  <c r="Q18" i="2"/>
  <c r="M25" i="24"/>
  <c r="M18" i="2"/>
  <c r="I25" i="24"/>
  <c r="I18" i="2"/>
  <c r="E25" i="24"/>
  <c r="P17" i="2"/>
  <c r="L24" i="24"/>
  <c r="L17" i="2"/>
  <c r="H24" i="24"/>
  <c r="S16" i="2"/>
  <c r="O23" i="24"/>
  <c r="O16" i="2"/>
  <c r="K23" i="24"/>
  <c r="K16" i="2"/>
  <c r="G23" i="24"/>
  <c r="R15" i="2"/>
  <c r="N22" i="24"/>
  <c r="N15" i="2"/>
  <c r="J22" i="24"/>
  <c r="J15" i="2"/>
  <c r="F22" i="24"/>
  <c r="S36" i="24"/>
  <c r="T8" i="2"/>
  <c r="T9" i="2"/>
  <c r="T20" i="2"/>
  <c r="T21" i="2"/>
  <c r="T22" i="2"/>
  <c r="H15" i="2"/>
  <c r="F10" i="24" l="1"/>
  <c r="L10" i="24"/>
  <c r="K10" i="24"/>
  <c r="H10" i="24"/>
  <c r="J10" i="24"/>
  <c r="I10" i="24"/>
  <c r="N10" i="24"/>
  <c r="E10" i="24"/>
  <c r="G10" i="24"/>
  <c r="O10" i="24"/>
  <c r="M10" i="24"/>
  <c r="H18" i="2"/>
  <c r="D23" i="24"/>
  <c r="H16" i="2"/>
  <c r="D24" i="24"/>
  <c r="H17" i="2"/>
  <c r="S35" i="24"/>
  <c r="T15" i="2"/>
  <c r="T14" i="2"/>
  <c r="T17" i="2"/>
  <c r="T12" i="2"/>
  <c r="T18" i="2"/>
  <c r="T13" i="2"/>
  <c r="T11" i="2"/>
  <c r="V21" i="2"/>
  <c r="V20" i="2"/>
  <c r="T16" i="2"/>
  <c r="D25" i="24"/>
  <c r="C4" i="44"/>
  <c r="E31" i="1"/>
  <c r="T10" i="2" l="1"/>
  <c r="V16" i="2"/>
  <c r="R25" i="24"/>
  <c r="L8" i="58"/>
  <c r="L9" i="58"/>
  <c r="S25" i="24" l="1"/>
  <c r="V18" i="2" s="1"/>
  <c r="L13" i="25"/>
  <c r="L12" i="25"/>
  <c r="L11" i="25"/>
  <c r="L10" i="25"/>
  <c r="K10" i="25"/>
  <c r="K13" i="25"/>
  <c r="K12" i="25"/>
  <c r="K11" i="25"/>
  <c r="K23" i="25" l="1"/>
  <c r="K24" i="25"/>
  <c r="K25" i="25"/>
  <c r="K26" i="25"/>
  <c r="K27" i="25"/>
  <c r="K28" i="25"/>
  <c r="K29" i="25"/>
  <c r="K30" i="25"/>
  <c r="K31" i="25"/>
  <c r="G27" i="25"/>
  <c r="G28" i="25"/>
  <c r="G29" i="25"/>
  <c r="G30" i="25"/>
  <c r="G31" i="25"/>
  <c r="G32" i="25"/>
  <c r="G33" i="25"/>
  <c r="K32" i="25"/>
  <c r="K33" i="25"/>
  <c r="L9" i="25" l="1"/>
  <c r="K9" i="25"/>
  <c r="J13" i="25"/>
  <c r="J12" i="25"/>
  <c r="J11" i="25"/>
  <c r="J10" i="25"/>
  <c r="J9" i="25"/>
  <c r="I11" i="58" l="1"/>
  <c r="L11" i="58" l="1"/>
  <c r="J10" i="58" l="1"/>
  <c r="G10" i="58"/>
  <c r="M10" i="58"/>
  <c r="J11" i="58"/>
  <c r="M8" i="58"/>
  <c r="M9" i="58"/>
  <c r="M11" i="58"/>
  <c r="J9" i="58"/>
  <c r="G8" i="58"/>
  <c r="G11" i="58"/>
  <c r="G9" i="58"/>
  <c r="J8" i="58"/>
  <c r="G34" i="27" l="1"/>
  <c r="I22" i="2" l="1"/>
  <c r="J22" i="2"/>
  <c r="K22" i="2"/>
  <c r="L22" i="2"/>
  <c r="M22" i="2"/>
  <c r="N22" i="2"/>
  <c r="O22" i="2"/>
  <c r="P22" i="2"/>
  <c r="Q22" i="2"/>
  <c r="R22" i="2"/>
  <c r="R28" i="2" s="1"/>
  <c r="S22" i="2"/>
  <c r="I23" i="2"/>
  <c r="J23" i="2"/>
  <c r="K23" i="2"/>
  <c r="L23" i="2"/>
  <c r="M23" i="2"/>
  <c r="N23" i="2"/>
  <c r="O23" i="2"/>
  <c r="P23" i="2"/>
  <c r="Q23" i="2"/>
  <c r="R23" i="2"/>
  <c r="S23" i="2"/>
  <c r="H22" i="2"/>
  <c r="R36" i="24"/>
  <c r="H23" i="2"/>
  <c r="R40" i="24" l="1"/>
  <c r="R34" i="24"/>
  <c r="R45" i="24"/>
  <c r="R44" i="24"/>
  <c r="R46" i="24"/>
  <c r="R47" i="24"/>
  <c r="R48" i="24"/>
  <c r="R43" i="24"/>
  <c r="R42" i="24"/>
  <c r="R41" i="24"/>
  <c r="R35" i="24"/>
  <c r="R38" i="24"/>
  <c r="R37" i="24"/>
  <c r="H13" i="2"/>
  <c r="R39" i="24"/>
  <c r="D9" i="24"/>
  <c r="H12" i="2"/>
  <c r="D20" i="24"/>
  <c r="H14" i="2"/>
  <c r="D19" i="24"/>
  <c r="H11" i="2"/>
  <c r="D18" i="24"/>
  <c r="U26" i="2"/>
  <c r="E9" i="24"/>
  <c r="R18" i="24"/>
  <c r="S18" i="24" l="1"/>
  <c r="V11" i="2" s="1"/>
  <c r="H10" i="2"/>
  <c r="U28" i="2"/>
  <c r="V8" i="2"/>
  <c r="E23" i="1"/>
  <c r="E22" i="1"/>
  <c r="E19" i="1" l="1"/>
  <c r="E18" i="1"/>
  <c r="E17" i="1"/>
  <c r="E15" i="1"/>
  <c r="E14" i="1"/>
  <c r="E13" i="1"/>
  <c r="O9" i="54"/>
  <c r="N9" i="54"/>
  <c r="E12" i="1"/>
  <c r="E11" i="1"/>
  <c r="E10" i="1"/>
  <c r="E9" i="1"/>
  <c r="P9" i="54" l="1"/>
  <c r="B3" i="47" l="1"/>
  <c r="B3" i="27"/>
  <c r="C3" i="25"/>
  <c r="C3" i="24"/>
  <c r="E8" i="1" l="1"/>
  <c r="P8" i="27"/>
  <c r="P10" i="27"/>
  <c r="P12" i="27"/>
  <c r="P14" i="27"/>
  <c r="P16" i="27"/>
  <c r="P18" i="27"/>
  <c r="J19" i="27"/>
  <c r="K19" i="27"/>
  <c r="L19" i="27"/>
  <c r="M19" i="27"/>
  <c r="N19" i="27"/>
  <c r="C34" i="27"/>
  <c r="E34" i="27"/>
  <c r="H34" i="27"/>
  <c r="I34" i="27"/>
  <c r="D52" i="25"/>
  <c r="E52" i="25"/>
  <c r="G52" i="25"/>
  <c r="H52" i="25"/>
  <c r="I52" i="25"/>
  <c r="J52" i="25"/>
  <c r="H11" i="24"/>
  <c r="H8" i="2"/>
  <c r="J8" i="2"/>
  <c r="K8" i="2"/>
  <c r="N8" i="2"/>
  <c r="O8" i="2"/>
  <c r="P8" i="2"/>
  <c r="Q8" i="2"/>
  <c r="R8" i="2"/>
  <c r="S8" i="2"/>
  <c r="I11" i="2"/>
  <c r="Q11" i="2"/>
  <c r="I14" i="2"/>
  <c r="K14" i="2"/>
  <c r="P14" i="2"/>
  <c r="R14" i="2"/>
  <c r="H9" i="2"/>
  <c r="I9" i="2"/>
  <c r="J9" i="2"/>
  <c r="K9" i="2"/>
  <c r="L9" i="2"/>
  <c r="M9" i="2"/>
  <c r="N9" i="2"/>
  <c r="O9" i="2"/>
  <c r="P9" i="2"/>
  <c r="Q9" i="2"/>
  <c r="R9" i="2"/>
  <c r="S9" i="2"/>
  <c r="I12" i="2"/>
  <c r="L12" i="2"/>
  <c r="M12" i="2"/>
  <c r="I13" i="2"/>
  <c r="K13" i="2"/>
  <c r="R13" i="2"/>
  <c r="D11" i="24"/>
  <c r="F11" i="24"/>
  <c r="L20" i="2"/>
  <c r="I11" i="24"/>
  <c r="J11" i="24"/>
  <c r="K11" i="24"/>
  <c r="N11" i="24"/>
  <c r="H21" i="2"/>
  <c r="I21" i="2"/>
  <c r="F12" i="24"/>
  <c r="L21" i="2"/>
  <c r="I12" i="24"/>
  <c r="O21" i="2"/>
  <c r="M12" i="24"/>
  <c r="R21" i="2"/>
  <c r="E14" i="24"/>
  <c r="F14" i="24"/>
  <c r="G14" i="24"/>
  <c r="H14" i="24"/>
  <c r="I14" i="24"/>
  <c r="M26" i="2" s="1"/>
  <c r="J14" i="24"/>
  <c r="K14" i="24"/>
  <c r="L14" i="24"/>
  <c r="M14" i="24"/>
  <c r="N14" i="24"/>
  <c r="O14" i="24"/>
  <c r="N9" i="9"/>
  <c r="O9" i="9"/>
  <c r="P9" i="9" s="1"/>
  <c r="F12" i="2"/>
  <c r="F13" i="2"/>
  <c r="L13" i="2"/>
  <c r="F14" i="2"/>
  <c r="T28" i="2"/>
  <c r="D34" i="25"/>
  <c r="E34" i="25"/>
  <c r="D15" i="25"/>
  <c r="E15" i="25"/>
  <c r="S14" i="2"/>
  <c r="J21" i="2"/>
  <c r="M14" i="2"/>
  <c r="N11" i="2"/>
  <c r="F9" i="24"/>
  <c r="D12" i="24"/>
  <c r="M21" i="2"/>
  <c r="J12" i="2"/>
  <c r="M11" i="2"/>
  <c r="P11" i="2"/>
  <c r="N12" i="24"/>
  <c r="K12" i="24"/>
  <c r="O13" i="2"/>
  <c r="O11" i="2"/>
  <c r="M20" i="2"/>
  <c r="H12" i="24"/>
  <c r="H20" i="2"/>
  <c r="N13" i="2"/>
  <c r="S12" i="2"/>
  <c r="R20" i="2"/>
  <c r="J14" i="2"/>
  <c r="R12" i="2"/>
  <c r="R11" i="2"/>
  <c r="Q14" i="24"/>
  <c r="O20" i="2"/>
  <c r="Q13" i="2"/>
  <c r="J13" i="2"/>
  <c r="N12" i="2"/>
  <c r="J11" i="2"/>
  <c r="G9" i="24"/>
  <c r="J9" i="24"/>
  <c r="Q21" i="2"/>
  <c r="J20" i="2"/>
  <c r="N14" i="2"/>
  <c r="K12" i="2"/>
  <c r="S11" i="2"/>
  <c r="K9" i="24"/>
  <c r="D14" i="24"/>
  <c r="H26" i="2" s="1"/>
  <c r="N20" i="2"/>
  <c r="M13" i="2"/>
  <c r="P12" i="2"/>
  <c r="K11" i="2"/>
  <c r="G12" i="24"/>
  <c r="K21" i="2"/>
  <c r="E11" i="24"/>
  <c r="I20" i="2"/>
  <c r="K20" i="2"/>
  <c r="G11" i="24"/>
  <c r="N9" i="24"/>
  <c r="S21" i="2"/>
  <c r="O12" i="24"/>
  <c r="L12" i="24"/>
  <c r="P21" i="2"/>
  <c r="O11" i="24"/>
  <c r="S20" i="2"/>
  <c r="L11" i="24"/>
  <c r="P20" i="2"/>
  <c r="S13" i="2"/>
  <c r="P13" i="2"/>
  <c r="O12" i="2"/>
  <c r="Q12" i="2"/>
  <c r="N21" i="2"/>
  <c r="J12" i="24"/>
  <c r="Q14" i="2"/>
  <c r="O14" i="2"/>
  <c r="L14" i="2"/>
  <c r="L9" i="24"/>
  <c r="M8" i="2"/>
  <c r="I9" i="24"/>
  <c r="M11" i="24"/>
  <c r="Q20" i="2"/>
  <c r="D21" i="24"/>
  <c r="D10" i="24" s="1"/>
  <c r="M9" i="24"/>
  <c r="E12" i="24"/>
  <c r="L11" i="2"/>
  <c r="O9" i="24"/>
  <c r="H9" i="24"/>
  <c r="L8" i="2"/>
  <c r="I8" i="2"/>
  <c r="S10" i="2" l="1"/>
  <c r="N10" i="2"/>
  <c r="L10" i="2"/>
  <c r="R10" i="2"/>
  <c r="K10" i="2"/>
  <c r="O10" i="2"/>
  <c r="P10" i="2"/>
  <c r="Q10" i="2"/>
  <c r="J10" i="2"/>
  <c r="M10" i="2"/>
  <c r="I10" i="2"/>
  <c r="P22" i="27"/>
  <c r="F34" i="27"/>
  <c r="P32" i="27"/>
  <c r="P30" i="27"/>
  <c r="P28" i="27"/>
  <c r="P26" i="27"/>
  <c r="P33" i="27"/>
  <c r="P23" i="27"/>
  <c r="P31" i="27"/>
  <c r="P29" i="27"/>
  <c r="P27" i="27"/>
  <c r="P25" i="27"/>
  <c r="P24" i="27"/>
  <c r="P13" i="27"/>
  <c r="P15" i="27"/>
  <c r="P11" i="27"/>
  <c r="P17" i="27"/>
  <c r="P9" i="27"/>
  <c r="O26" i="2"/>
  <c r="O13" i="9"/>
  <c r="K26" i="2"/>
  <c r="S26" i="2"/>
  <c r="Q26" i="2"/>
  <c r="Q28" i="2"/>
  <c r="L26" i="2"/>
  <c r="I26" i="2"/>
  <c r="M28" i="2"/>
  <c r="P28" i="2"/>
  <c r="R26" i="2"/>
  <c r="N26" i="2"/>
  <c r="L28" i="2"/>
  <c r="J28" i="2"/>
  <c r="I28" i="2"/>
  <c r="M13" i="9"/>
  <c r="L14" i="9"/>
  <c r="J34" i="25"/>
  <c r="I14" i="25"/>
  <c r="N11" i="9"/>
  <c r="R19" i="24"/>
  <c r="R24" i="24"/>
  <c r="P26" i="2"/>
  <c r="D34" i="27"/>
  <c r="J26" i="2"/>
  <c r="U23" i="2"/>
  <c r="V22" i="2" s="1"/>
  <c r="Q12" i="24"/>
  <c r="R21" i="24"/>
  <c r="R20" i="24"/>
  <c r="F52" i="25"/>
  <c r="R28" i="24" l="1"/>
  <c r="S28" i="24" s="1"/>
  <c r="V10" i="2" s="1"/>
  <c r="Q13" i="24"/>
  <c r="R9" i="24" s="1"/>
  <c r="S9" i="24" s="1"/>
  <c r="D13" i="24"/>
  <c r="F16" i="9"/>
  <c r="S20" i="24"/>
  <c r="V12" i="2" s="1"/>
  <c r="S21" i="24"/>
  <c r="V13" i="2" s="1"/>
  <c r="S24" i="24"/>
  <c r="V17" i="2" s="1"/>
  <c r="S19" i="24"/>
  <c r="V14" i="2" s="1"/>
  <c r="P19" i="27"/>
  <c r="M11" i="9"/>
  <c r="L11" i="9"/>
  <c r="J14" i="25"/>
  <c r="P34" i="27"/>
  <c r="M14" i="9"/>
  <c r="L12" i="9"/>
  <c r="M12" i="9"/>
  <c r="O12" i="9"/>
  <c r="O11" i="9"/>
  <c r="I16" i="9"/>
  <c r="N13" i="9"/>
  <c r="P13" i="9" s="1"/>
  <c r="L13" i="9"/>
  <c r="N12" i="9"/>
  <c r="O28" i="2"/>
  <c r="S28" i="2"/>
  <c r="N28" i="2"/>
  <c r="M10" i="9"/>
  <c r="H28" i="2"/>
  <c r="K28" i="2"/>
  <c r="F13" i="24"/>
  <c r="P12" i="9" l="1"/>
  <c r="P11" i="9"/>
  <c r="J13" i="24"/>
  <c r="E13" i="24"/>
  <c r="H13" i="24"/>
  <c r="L16" i="9"/>
  <c r="N13" i="24"/>
  <c r="I13" i="24"/>
  <c r="W8" i="2"/>
  <c r="W17" i="2"/>
  <c r="K13" i="24"/>
  <c r="G13" i="24"/>
  <c r="L13" i="24"/>
  <c r="W10" i="2"/>
  <c r="O13" i="24"/>
  <c r="M13" i="24"/>
  <c r="H16" i="3" l="1"/>
  <c r="R11" i="24"/>
  <c r="S11" i="24" s="1"/>
  <c r="R10" i="24"/>
  <c r="S10" i="24" s="1"/>
  <c r="R12" i="24"/>
  <c r="S12" i="24" s="1"/>
  <c r="S13" i="24" l="1"/>
</calcChain>
</file>

<file path=xl/sharedStrings.xml><?xml version="1.0" encoding="utf-8"?>
<sst xmlns="http://schemas.openxmlformats.org/spreadsheetml/2006/main" count="875" uniqueCount="261">
  <si>
    <t>Marzo</t>
  </si>
  <si>
    <t>GWh</t>
  </si>
  <si>
    <t>Abril</t>
  </si>
  <si>
    <t>Total</t>
  </si>
  <si>
    <t>Enero</t>
  </si>
  <si>
    <t>Febrero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</si>
  <si>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</si>
  <si>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</si>
  <si>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</si>
  <si>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</si>
  <si>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</si>
  <si>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</si>
  <si>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</si>
  <si>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</si>
  <si>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</si>
  <si>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</si>
  <si>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</si>
  <si>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</si>
  <si>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</si>
  <si>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</si>
  <si>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</si>
  <si>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</si>
  <si>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</si>
  <si>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</si>
  <si>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</si>
  <si>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</si>
  <si>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Mercado diario</t>
  </si>
  <si>
    <t>Mercado intradiario</t>
  </si>
  <si>
    <t>Regulación secundaria</t>
  </si>
  <si>
    <t>Regulación terciaria</t>
  </si>
  <si>
    <t>Gestión de desvíos</t>
  </si>
  <si>
    <t xml:space="preserve"> </t>
  </si>
  <si>
    <t>Año</t>
  </si>
  <si>
    <t xml:space="preserve">• </t>
  </si>
  <si>
    <t xml:space="preserve">Mercados diario e intradiario </t>
  </si>
  <si>
    <t>E</t>
  </si>
  <si>
    <t>F</t>
  </si>
  <si>
    <t>M</t>
  </si>
  <si>
    <t>A</t>
  </si>
  <si>
    <t>J</t>
  </si>
  <si>
    <t>S</t>
  </si>
  <si>
    <t>O</t>
  </si>
  <si>
    <t>N</t>
  </si>
  <si>
    <t>D</t>
  </si>
  <si>
    <t>(GWh)</t>
  </si>
  <si>
    <t>A subir</t>
  </si>
  <si>
    <t>A bajar</t>
  </si>
  <si>
    <t>Banda de regulación secundaria</t>
  </si>
  <si>
    <t>Energía gestionada (GWh)</t>
  </si>
  <si>
    <t>Restricciones en tiempo real</t>
  </si>
  <si>
    <t>Banda de regulación</t>
  </si>
  <si>
    <t>Restricciones técnicas (PBF)</t>
  </si>
  <si>
    <t>(€/MWh)</t>
  </si>
  <si>
    <t>Precios (€/MWh)</t>
  </si>
  <si>
    <t>Desvíos</t>
  </si>
  <si>
    <t>subir</t>
  </si>
  <si>
    <t>bajar</t>
  </si>
  <si>
    <t>Subir</t>
  </si>
  <si>
    <t>Bajar</t>
  </si>
  <si>
    <t>Energía y precios mensuales</t>
  </si>
  <si>
    <t>TOTAL</t>
  </si>
  <si>
    <t>Desvios netos medidos por tecnologías. GWh</t>
  </si>
  <si>
    <t>Mes</t>
  </si>
  <si>
    <t>Desvíos entre sistemas</t>
  </si>
  <si>
    <t>R.E. hidráulico</t>
  </si>
  <si>
    <t>R.E. térmico</t>
  </si>
  <si>
    <t>R.E. solar</t>
  </si>
  <si>
    <t>Servicios de ajuste</t>
  </si>
  <si>
    <t>Pagos por capacidad</t>
  </si>
  <si>
    <t>Saldo PO 14.6</t>
  </si>
  <si>
    <t>SUBIR</t>
  </si>
  <si>
    <t>BAJAR</t>
  </si>
  <si>
    <t>-</t>
  </si>
  <si>
    <t>Energía total gestionada</t>
  </si>
  <si>
    <t>Servicios de ajuste del sistema</t>
  </si>
  <si>
    <t>Restricciones técnicas TReal</t>
  </si>
  <si>
    <t>Repercusión de los servicios de ajuste en el precio final (€/MWh)</t>
  </si>
  <si>
    <t>Desvío a bajar</t>
  </si>
  <si>
    <t>Desvío a bajar contra el sistema</t>
  </si>
  <si>
    <t>Desvío a subir</t>
  </si>
  <si>
    <t>Desvío a subir contra el sistema</t>
  </si>
  <si>
    <t>Desglose por tipos (GWh)</t>
  </si>
  <si>
    <t>Red de transporte</t>
  </si>
  <si>
    <t>Red de distribución</t>
  </si>
  <si>
    <t>(GW)</t>
  </si>
  <si>
    <t>Restricciones técnicas PDBF</t>
  </si>
  <si>
    <t>Reserva de potencia</t>
  </si>
  <si>
    <t xml:space="preserve">Resolución de restricciones técnicas (PDBF) </t>
  </si>
  <si>
    <t>Liquidación</t>
  </si>
  <si>
    <t>Comercializadores</t>
  </si>
  <si>
    <t>Desv Rég Ordinario sin zona</t>
  </si>
  <si>
    <t>Desv Zonas Regulación</t>
  </si>
  <si>
    <t>Importaciones</t>
  </si>
  <si>
    <t>Exportaciones</t>
  </si>
  <si>
    <t>Precio del desvio en relación al precio del mercado diario (%)</t>
  </si>
  <si>
    <t>Precio del desvío en relación al precio del mercado diario</t>
  </si>
  <si>
    <t>Saldo desvíos</t>
  </si>
  <si>
    <t>Control del factor de potencia</t>
  </si>
  <si>
    <t>Demanda nacional (Suministro de referencia + libre). Componentes del precio final medio y energía</t>
  </si>
  <si>
    <t>Precio (€/MWh) (1)</t>
  </si>
  <si>
    <t>Reserva de potencia adicional a subir</t>
  </si>
  <si>
    <t>Restricciones técnicas en tiempo real</t>
  </si>
  <si>
    <t>Servicio de interrumpibilidad</t>
  </si>
  <si>
    <r>
      <rPr>
        <b/>
        <sz val="8"/>
        <color indexed="8"/>
        <rFont val="Arial"/>
        <family val="2"/>
      </rPr>
      <t>Energía final (GWh)</t>
    </r>
    <r>
      <rPr>
        <sz val="8"/>
        <color indexed="8"/>
        <rFont val="Arial"/>
        <family val="2"/>
      </rPr>
      <t xml:space="preserve"> </t>
    </r>
  </si>
  <si>
    <t xml:space="preserve">Restricciones técnicas en tiempo real </t>
  </si>
  <si>
    <t>Componentes del precio final medio (suministro de referencia +  libre) (€/MWh)</t>
  </si>
  <si>
    <r>
      <t>Desvíos</t>
    </r>
    <r>
      <rPr>
        <vertAlign val="superscript"/>
        <sz val="8"/>
        <color indexed="8"/>
        <rFont val="Arial"/>
        <family val="2"/>
      </rPr>
      <t>(2)</t>
    </r>
  </si>
  <si>
    <r>
      <t>Componentes del precio final medio</t>
    </r>
    <r>
      <rPr>
        <b/>
        <vertAlign val="superscript"/>
        <sz val="8"/>
        <color indexed="8"/>
        <rFont val="Arial"/>
        <family val="2"/>
      </rPr>
      <t>(1)</t>
    </r>
    <r>
      <rPr>
        <b/>
        <sz val="8"/>
        <color indexed="8"/>
        <rFont val="Arial"/>
        <family val="2"/>
      </rPr>
      <t xml:space="preserve"> (suministro de referencia + libre) (€/MWh)</t>
    </r>
  </si>
  <si>
    <t>€/MWh</t>
  </si>
  <si>
    <r>
      <t>Energía gestionada en los servicios de ajuste del sistema peninsular</t>
    </r>
    <r>
      <rPr>
        <b/>
        <sz val="8"/>
        <color indexed="8"/>
        <rFont val="Arial"/>
        <family val="2"/>
      </rPr>
      <t xml:space="preserve">
</t>
    </r>
  </si>
  <si>
    <t>(%)</t>
  </si>
  <si>
    <t>Desvíos netos medidos</t>
  </si>
  <si>
    <t>Renta de congestión y tasa de acoplamiento en la interconexión con Francia derivada del acoplamiento de los mercados diarios MRC (Multi-Regional Coupling)</t>
  </si>
  <si>
    <t>(Millones de €)</t>
  </si>
  <si>
    <t/>
  </si>
  <si>
    <t>Energía y precios ofertados por REN y activado por REE</t>
  </si>
  <si>
    <t>Activado sistema eléctrico español</t>
  </si>
  <si>
    <t>Importación</t>
  </si>
  <si>
    <t>Exportación</t>
  </si>
  <si>
    <t>Energía y precios ofertados desde el sistema eléctrico español y activado por operadores externos</t>
  </si>
  <si>
    <t>Capacidad ofertada</t>
  </si>
  <si>
    <t>Activado por operadores externos. Importación</t>
  </si>
  <si>
    <t>Activado por operadores externos. Exportación</t>
  </si>
  <si>
    <t xml:space="preserve"> Importación</t>
  </si>
  <si>
    <t>Francia</t>
  </si>
  <si>
    <t>Portugal</t>
  </si>
  <si>
    <t>Energía y precios ofertados por RTE y activado por REE</t>
  </si>
  <si>
    <t>Capacidad ofertada Francia</t>
  </si>
  <si>
    <t>Mar.</t>
  </si>
  <si>
    <t>Abr.</t>
  </si>
  <si>
    <t>May.</t>
  </si>
  <si>
    <t>Jun.</t>
  </si>
  <si>
    <t>Jul.</t>
  </si>
  <si>
    <t>Ago.</t>
  </si>
  <si>
    <t>Sep.</t>
  </si>
  <si>
    <t>Oct.</t>
  </si>
  <si>
    <t>Nov.</t>
  </si>
  <si>
    <t>Dic.</t>
  </si>
  <si>
    <t>Subastas de capacidad Francia - España</t>
  </si>
  <si>
    <t>Capacidad de largo plazo negociada en las subastas explícitas en la interconexión con Francia (IFE) (Capacidad anual y mensual)</t>
  </si>
  <si>
    <t>Sentido Francia → España</t>
  </si>
  <si>
    <t>Sentido España → Francia</t>
  </si>
  <si>
    <t>Capacidad ofrecida (GW)</t>
  </si>
  <si>
    <t>Capacidad adquirida   (GW)</t>
  </si>
  <si>
    <t>Renta de congestión (millones de €) y tasa de acoplamiento (%) en la interconexión con Francia</t>
  </si>
  <si>
    <t>Francia → España</t>
  </si>
  <si>
    <t>España → Francia</t>
  </si>
  <si>
    <t>(1) Energía incrementada o reducida en la fase 1 de resolución de restricciones técnicas del PDBF (P.O.3.2).</t>
  </si>
  <si>
    <t>derivada del acoplamiento de los mercados diarios MRC (Millones €)</t>
  </si>
  <si>
    <t>Tasa de acoplamiento (%)</t>
  </si>
  <si>
    <t>Miles de €</t>
  </si>
  <si>
    <t>%</t>
  </si>
  <si>
    <t>S. anual</t>
  </si>
  <si>
    <t>S. mensual</t>
  </si>
  <si>
    <t>Renta de congestión en la interconexión con Francia derivada de las subastas de capacidad y del acoplamiento de los mercados diarios MRC</t>
  </si>
  <si>
    <t>Renta de congestión (millones de €) y tasa de acoplamiento (%) en la interconexión con Portugal</t>
  </si>
  <si>
    <t>derivada del acoplamiento de los mercados diarios (Millones €)</t>
  </si>
  <si>
    <t>Portugal → España</t>
  </si>
  <si>
    <t>España → Portugal</t>
  </si>
  <si>
    <t>volumen</t>
  </si>
  <si>
    <t>Regulación secundaria, terciaria, gestión de desvíos y restricciones técnicas en tiempo real</t>
  </si>
  <si>
    <t>Repercusión de los servicios de ajuste del sistema en el precio medio final</t>
  </si>
  <si>
    <r>
      <t xml:space="preserve">Componentes del  precio medio  final de la energía peninsular. </t>
    </r>
    <r>
      <rPr>
        <sz val="8"/>
        <color indexed="8"/>
        <rFont val="Arial"/>
        <family val="2"/>
      </rPr>
      <t>(Suministro de referencia + libre)</t>
    </r>
  </si>
  <si>
    <t>Incumplimiento energía balance</t>
  </si>
  <si>
    <t xml:space="preserve">Capacidades anuales y mensuales </t>
  </si>
  <si>
    <r>
      <t>No incluye los costes de acciones coordinadas de balance (</t>
    </r>
    <r>
      <rPr>
        <i/>
        <sz val="8"/>
        <color indexed="8"/>
        <rFont val="Arial"/>
        <family val="2"/>
      </rPr>
      <t>counter trading</t>
    </r>
    <r>
      <rPr>
        <sz val="8"/>
        <color indexed="8"/>
        <rFont val="Arial"/>
        <family val="2"/>
      </rPr>
      <t xml:space="preserve">) ni otros costes. </t>
    </r>
  </si>
  <si>
    <t>Tasa de Acoplamiento: % horas sin congestión en horizonte diario</t>
  </si>
  <si>
    <t>No incluye los costes de acciones coordinadas de balance (counter trading) ni otros costes.</t>
  </si>
  <si>
    <t>Energía final (MWh)</t>
  </si>
  <si>
    <t>Coste desvíos</t>
  </si>
  <si>
    <t>Fallo Nominación UPG</t>
  </si>
  <si>
    <t>No incluye restricciones técnicas del PDBF</t>
  </si>
  <si>
    <t>datos calculados</t>
  </si>
  <si>
    <t>datos del informe anual</t>
  </si>
  <si>
    <t>(2) PDBF: Programa diario base de funcionamiento</t>
  </si>
  <si>
    <t>Horas con desvíos contrarios al sistema</t>
  </si>
  <si>
    <t>Capacidad negociada en las subastas explícitas de largo plazo en la interconexión con Francia (IFE)</t>
  </si>
  <si>
    <t>Horas con desvios contrarios al sistema (%)</t>
  </si>
  <si>
    <t>Periodo 2018</t>
  </si>
  <si>
    <t>Otras causas</t>
  </si>
  <si>
    <t>Nota: En algunos casos las cifras totales que se presentan en las tablas no coinciden con el sumatorio de los datos parciales, debido al redondeo de cifras decimales</t>
  </si>
  <si>
    <t>Acp. Mercados diarios</t>
  </si>
  <si>
    <t>Spread absoluto (€/MWh)</t>
  </si>
  <si>
    <t>España  - Francia</t>
  </si>
  <si>
    <t>España - Portugal</t>
  </si>
  <si>
    <t>Feb.</t>
  </si>
  <si>
    <t>Criterios económicos</t>
  </si>
  <si>
    <t>Criterios técnicos</t>
  </si>
  <si>
    <t>Interrumpibilidad mensual (GWh)</t>
  </si>
  <si>
    <t>No incluye energías gestionadas mediante servicios transfronterizos de balance, ni aplicación del servicio de interrumpibilidad por criterios económicos</t>
  </si>
  <si>
    <t xml:space="preserve">Precios medios ponderados de energías de los servicios de ajuste del sistema peninsular 
</t>
  </si>
  <si>
    <t>Energía final (3) (GWh)</t>
  </si>
  <si>
    <t>(3) Incluye el cierre de energía del mercado y los consumos propios de los servicios auxiliares de generación.</t>
  </si>
  <si>
    <t>Resolución de restricciones técnicas PDBF. Desglose de energía programada por tipo de restricción</t>
  </si>
  <si>
    <t>Generación eólica</t>
  </si>
  <si>
    <r>
      <t xml:space="preserve">Horas con desvío a </t>
    </r>
    <r>
      <rPr>
        <b/>
        <sz val="8"/>
        <color indexed="8"/>
        <rFont val="Arial"/>
        <family val="2"/>
      </rPr>
      <t>bajar</t>
    </r>
    <r>
      <rPr>
        <sz val="8"/>
        <color indexed="8"/>
        <rFont val="Arial"/>
        <family val="2"/>
      </rPr>
      <t xml:space="preserve"> cuando el sistema necesita energía a </t>
    </r>
    <r>
      <rPr>
        <b/>
        <sz val="8"/>
        <color indexed="8"/>
        <rFont val="Arial"/>
        <family val="2"/>
      </rPr>
      <t>subir</t>
    </r>
  </si>
  <si>
    <r>
      <t xml:space="preserve">Horas con desvío a </t>
    </r>
    <r>
      <rPr>
        <b/>
        <sz val="8"/>
        <color indexed="8"/>
        <rFont val="Arial"/>
        <family val="2"/>
      </rPr>
      <t>subir</t>
    </r>
    <r>
      <rPr>
        <sz val="8"/>
        <color indexed="8"/>
        <rFont val="Arial"/>
        <family val="2"/>
      </rPr>
      <t xml:space="preserve"> cuando el sistema necesita energía a </t>
    </r>
    <r>
      <rPr>
        <b/>
        <sz val="8"/>
        <color indexed="8"/>
        <rFont val="Arial"/>
        <family val="2"/>
      </rPr>
      <t>bajar</t>
    </r>
  </si>
  <si>
    <t xml:space="preserve">(*) Desde el 12 de junio de 2018 la asignación de capacidad en horizonte intradiario en la interconexión        </t>
  </si>
  <si>
    <t xml:space="preserve">     FR-ES se realiza de forma implícita a través del mercado intradiario continuo europeo (XBID)</t>
  </si>
  <si>
    <t>Generación convencional y zonas de regulación</t>
  </si>
  <si>
    <t>Otras renovables, cogeneración y residuos</t>
  </si>
  <si>
    <t>Otros mercados de servicios de ajuste. Energía gestionada</t>
  </si>
  <si>
    <t>Energías y precios medios ponderados de servicios transfronterizos de balance activados por los sistemas eléctricos externos</t>
  </si>
  <si>
    <t>Energías y precios medios ponderados de servicios transfronterizos de balance activados por el sistema eléctrico español a través de la interconexión con Francia</t>
  </si>
  <si>
    <t>Energías y precios medios ponderados de servicios transfronterizos de balance activados por el sistema eléctrico español a través de la interconexión con Portugal</t>
  </si>
  <si>
    <t>Aplicación de interrumpibilidad por criterios técnicos y económicos</t>
  </si>
  <si>
    <t>Servicios de ajuste e intercambios internacionales</t>
  </si>
  <si>
    <t>Intercambios internacionales</t>
  </si>
  <si>
    <t>Anual</t>
  </si>
  <si>
    <t>(1) Cálculos realizados con las últimas liquidaciones disponibles del Operador del Sistema.</t>
  </si>
  <si>
    <t>Precio medio final 2018</t>
  </si>
  <si>
    <r>
      <t xml:space="preserve">Evolución de los componentes del precio medio final. </t>
    </r>
    <r>
      <rPr>
        <b/>
        <sz val="8"/>
        <color indexed="8"/>
        <rFont val="Arial"/>
        <family val="2"/>
      </rPr>
      <t>(Suministro de referencia + libre)</t>
    </r>
  </si>
  <si>
    <t>Restricciones técnicas PDBF (1)</t>
  </si>
  <si>
    <t>(Miles de € y %)</t>
  </si>
  <si>
    <t>Spread absoluto de los precios del acoplamiento de los mercados diarios en las interconexiones con Francia y Portugal</t>
  </si>
  <si>
    <t>Valor medio aritmético de los valores absolutos de los diferenciales de precios horarios  resultante del acoplamiento de los mercados diarios</t>
  </si>
  <si>
    <t>Precio medio final</t>
  </si>
  <si>
    <t>Periodo 2019</t>
  </si>
  <si>
    <t>Precio medio final en 2019</t>
  </si>
  <si>
    <t>Avance 2019</t>
  </si>
  <si>
    <t>Repercusión media en 2019</t>
  </si>
  <si>
    <t>%19/18</t>
  </si>
  <si>
    <t>Fuentes: OMIE y REE. Datos a 15/01/2020</t>
  </si>
  <si>
    <r>
      <t xml:space="preserve">% </t>
    </r>
    <r>
      <rPr>
        <b/>
        <sz val="8"/>
        <color indexed="9"/>
        <rFont val="Arial"/>
        <family val="2"/>
      </rPr>
      <t>19/18</t>
    </r>
  </si>
  <si>
    <t>Precio medio final 2019</t>
  </si>
  <si>
    <t>Componentes del precio medio final. 2019</t>
  </si>
  <si>
    <t>% 19/18</t>
  </si>
  <si>
    <t>Promedio 2019</t>
  </si>
  <si>
    <t>Subasta diaria</t>
  </si>
  <si>
    <t>Horizonte diario</t>
  </si>
  <si>
    <t>si consideras las subasta a la sombra</t>
  </si>
  <si>
    <t>Renta de congestión en la interconexión con Portugal derivada de las subastas de capacidad, del acoplamiento de los mercados diarios e intradiarios</t>
  </si>
  <si>
    <t>S. trimestral</t>
  </si>
  <si>
    <t>Acoplamiento diario</t>
  </si>
  <si>
    <t>2019 01</t>
  </si>
  <si>
    <t>2019 02</t>
  </si>
  <si>
    <t>2019 03</t>
  </si>
  <si>
    <t>2019 04</t>
  </si>
  <si>
    <t>2019 05</t>
  </si>
  <si>
    <t>2019 06</t>
  </si>
  <si>
    <t>2019 07</t>
  </si>
  <si>
    <t>2019 08</t>
  </si>
  <si>
    <t>2019 09</t>
  </si>
  <si>
    <t>2019 10</t>
  </si>
  <si>
    <t>2019 11</t>
  </si>
  <si>
    <t>2019 12</t>
  </si>
  <si>
    <t>Capacidad negociada en las subastas explícitas de largo plazo en la interconexión con Portugal (IPE)</t>
  </si>
  <si>
    <t>Sentido Portugal→ España</t>
  </si>
  <si>
    <t>Sentido España → Portugal</t>
  </si>
  <si>
    <t xml:space="preserve">Capacidades anuales, trimestrales y mensuales </t>
  </si>
  <si>
    <t>Precios medios mensuales de Desvíos (€/MWh). Año 2019</t>
  </si>
  <si>
    <t>Subastas de capacidad Portugal - España</t>
  </si>
  <si>
    <t>Capacidad de largo plazo negociada en las subastas explícitas en la interconexión con Portugal (IPE) (Capacidad anual, mensual y trimestral)</t>
  </si>
  <si>
    <t>Saldo neto</t>
  </si>
  <si>
    <t>Saldo neto programado a través de la interconexión con Francia (IFE)</t>
  </si>
  <si>
    <t>Saldo</t>
  </si>
  <si>
    <t>Evolución anual del saldo programado por las interconexiones españolas (GWh)</t>
  </si>
  <si>
    <t>Saldo neto programado a través de la interconexión con Portugal (IPE)</t>
  </si>
  <si>
    <t>Saldo neto anual programado por las interconexiones españolas</t>
  </si>
  <si>
    <t>Saldo neto mensual programado en 2019 por la interconexión con Portugal (IPE)</t>
  </si>
  <si>
    <t>Saldo neto mensual programado en 2019 por la interconexión con Francia (IFE)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</si>
</sst>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164" formatCode="#,##0.0"/>
    <numFmt numFmtId="165" formatCode="0.00_)"/>
    <numFmt numFmtId="166" formatCode="0.000"/>
    <numFmt numFmtId="167" formatCode="#,##0\ \ \ \ \ _)"/>
    <numFmt numFmtId="168" formatCode="#,##0.000"/>
    <numFmt numFmtId="169" formatCode="#,##0.0000"/>
    <numFmt numFmtId="170" formatCode="0.0"/>
    <numFmt numFmtId="171" formatCode="#,###_)"/>
    <numFmt numFmtId="172" formatCode="_-* #,##0.00[$€]_-;\-* #,##0.00[$€]_-;_-* &quot;-&quot;??[$€]_-;_-@_-"/>
    <numFmt numFmtId="173" formatCode="0.00\ \ \ \ \ \ \ \ \ _)"/>
    <numFmt numFmtId="174" formatCode="#,##0;\-#,##0;0"/>
    <numFmt numFmtId="175" formatCode="0_)"/>
    <numFmt numFmtId="176" formatCode="#,###.0_)"/>
    <numFmt numFmtId="177" formatCode="0.0_)"/>
    <numFmt numFmtId="178" formatCode="[$-C0A]mmm\-yy;@"/>
    <numFmt numFmtId="179" formatCode="0.0%"/>
    <numFmt numFmtId="180" formatCode="0.000%"/>
    <numFmt numFmtId="181" formatCode="#,##0_ _ _ _Ç"/>
  </numFmts>
  <fonts count="88">
    <font>
      <sz val="10"/>
      <name val="Geneva"/>
    </font>
    <font>
      <sz val="11"/>
      <color theme="1"/>
      <name val="Calibri"/>
      <family val="2"/>
      <scheme val="minor"/>
    </font>
    <font>
      <sz val="10"/>
      <name val="Geneva"/>
      <family val="2"/>
    </font>
    <font>
      <sz val="9"/>
      <name val="Futura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b/>
      <sz val="8"/>
      <color indexed="9"/>
      <name val="Arial"/>
      <family val="2"/>
    </font>
    <font>
      <sz val="8"/>
      <color indexed="8"/>
      <name val="Arial"/>
      <family val="2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  <font>
      <u/>
      <sz val="10"/>
      <color indexed="12"/>
      <name val="Geneva"/>
      <family val="2"/>
    </font>
    <font>
      <sz val="10"/>
      <color indexed="56"/>
      <name val="Geneva"/>
      <family val="2"/>
    </font>
    <font>
      <sz val="10"/>
      <color indexed="8"/>
      <name val="Geneva"/>
      <family val="2"/>
    </font>
    <font>
      <sz val="10"/>
      <color indexed="21"/>
      <name val="Symbol"/>
      <family val="1"/>
      <charset val="2"/>
    </font>
    <font>
      <sz val="14"/>
      <color indexed="21"/>
      <name val="Arial"/>
      <family val="2"/>
    </font>
    <font>
      <sz val="8"/>
      <color indexed="8"/>
      <name val="Arial Black"/>
      <family val="2"/>
    </font>
    <font>
      <sz val="8"/>
      <color indexed="9"/>
      <name val="Arial"/>
      <family val="2"/>
    </font>
    <font>
      <sz val="10"/>
      <color indexed="32"/>
      <name val="Avant Garde"/>
    </font>
    <font>
      <b/>
      <sz val="8"/>
      <color indexed="9"/>
      <name val="Symbol"/>
      <family val="1"/>
      <charset val="2"/>
    </font>
    <font>
      <sz val="8"/>
      <color indexed="10"/>
      <name val="Arial"/>
      <family val="2"/>
    </font>
    <font>
      <sz val="10"/>
      <name val="Arial"/>
      <family val="2"/>
    </font>
    <font>
      <sz val="10"/>
      <color indexed="9"/>
      <name val="Arial"/>
      <family val="2"/>
    </font>
    <font>
      <b/>
      <sz val="8"/>
      <color indexed="10"/>
      <name val="Arial"/>
      <family val="2"/>
    </font>
    <font>
      <sz val="8"/>
      <color indexed="44"/>
      <name val="Arial"/>
      <family val="2"/>
    </font>
    <font>
      <sz val="11"/>
      <color indexed="56"/>
      <name val="Geneva"/>
      <family val="2"/>
    </font>
    <font>
      <sz val="10"/>
      <color indexed="10"/>
      <name val="Arial"/>
      <family val="2"/>
    </font>
    <font>
      <sz val="10"/>
      <color indexed="16"/>
      <name val="Arial"/>
      <family val="2"/>
    </font>
    <font>
      <sz val="8"/>
      <color indexed="16"/>
      <name val="Arial"/>
      <family val="2"/>
    </font>
    <font>
      <sz val="10"/>
      <color indexed="10"/>
      <name val="Geneva"/>
      <family val="2"/>
    </font>
    <font>
      <sz val="10"/>
      <color indexed="58"/>
      <name val="Geneva"/>
      <family val="2"/>
    </font>
    <font>
      <sz val="8"/>
      <color indexed="8"/>
      <name val="Arial"/>
      <family val="2"/>
    </font>
    <font>
      <b/>
      <vertAlign val="superscript"/>
      <sz val="8"/>
      <color indexed="8"/>
      <name val="Arial"/>
      <family val="2"/>
    </font>
    <font>
      <vertAlign val="superscript"/>
      <sz val="8"/>
      <color indexed="8"/>
      <name val="Arial"/>
      <family val="2"/>
    </font>
    <font>
      <sz val="7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b/>
      <sz val="8"/>
      <color rgb="FFFFFFFF"/>
      <name val="Arial"/>
      <family val="2"/>
    </font>
    <font>
      <sz val="10"/>
      <color rgb="FFFF0000"/>
      <name val="Geneva"/>
      <family val="2"/>
    </font>
    <font>
      <sz val="8"/>
      <color theme="0"/>
      <name val="Arial"/>
      <family val="2"/>
    </font>
    <font>
      <sz val="8"/>
      <color rgb="FFFF0000"/>
      <name val="Arial"/>
      <family val="2"/>
    </font>
    <font>
      <sz val="10"/>
      <color theme="0"/>
      <name val="Geneva"/>
      <family val="2"/>
    </font>
    <font>
      <sz val="10"/>
      <color theme="0"/>
      <name val="Arial"/>
      <family val="2"/>
    </font>
    <font>
      <b/>
      <sz val="8"/>
      <color theme="0"/>
      <name val="Arial"/>
      <family val="2"/>
    </font>
    <font>
      <sz val="10"/>
      <color theme="0"/>
      <name val="Geneva"/>
    </font>
    <font>
      <b/>
      <sz val="8"/>
      <color rgb="FF004563"/>
      <name val="Arial"/>
      <family val="2"/>
    </font>
    <font>
      <sz val="8"/>
      <color rgb="FF004563"/>
      <name val="Arial"/>
      <family val="2"/>
    </font>
    <font>
      <sz val="10"/>
      <color theme="3"/>
      <name val="Geneva"/>
      <family val="2"/>
    </font>
    <font>
      <b/>
      <sz val="10"/>
      <color theme="1"/>
      <name val="Arial"/>
      <family val="2"/>
    </font>
    <font>
      <i/>
      <sz val="8"/>
      <color indexed="8"/>
      <name val="Arial"/>
      <family val="2"/>
    </font>
    <font>
      <sz val="10"/>
      <color indexed="56"/>
      <name val="Geneva"/>
    </font>
    <font>
      <sz val="10"/>
      <color indexed="8"/>
      <name val="Geneva"/>
    </font>
    <font>
      <b/>
      <sz val="11"/>
      <color rgb="FFC00000"/>
      <name val="Calibri"/>
      <family val="2"/>
    </font>
    <font>
      <sz val="12"/>
      <name val="Helvetica"/>
    </font>
    <font>
      <sz val="12"/>
      <color rgb="FF005874"/>
      <name val="Helvetica"/>
      <family val="2"/>
    </font>
    <font>
      <sz val="10"/>
      <color indexed="32"/>
      <name val="Arial"/>
      <family val="2"/>
    </font>
    <font>
      <b/>
      <sz val="8"/>
      <color rgb="FF002060"/>
      <name val="Arial"/>
      <family val="2"/>
    </font>
    <font>
      <sz val="8"/>
      <color indexed="32"/>
      <name val="Arial"/>
      <family val="2"/>
    </font>
    <font>
      <b/>
      <sz val="10"/>
      <color indexed="9"/>
      <name val="Arial"/>
      <family val="2"/>
    </font>
    <font>
      <b/>
      <sz val="8"/>
      <color theme="1"/>
      <name val="Arial"/>
      <family val="2"/>
    </font>
    <font>
      <sz val="12"/>
      <color theme="0"/>
      <name val="Helvetica"/>
      <family val="2"/>
    </font>
    <font>
      <sz val="10"/>
      <name val="Geneva"/>
    </font>
    <font>
      <sz val="10"/>
      <color rgb="FF004563"/>
      <name val="Geneva"/>
    </font>
    <font>
      <sz val="8"/>
      <color theme="5"/>
      <name val="Arial"/>
      <family val="2"/>
    </font>
    <font>
      <sz val="8"/>
      <color theme="0"/>
      <name val="Arial Black"/>
      <family val="2"/>
    </font>
    <font>
      <sz val="8"/>
      <color theme="3"/>
      <name val="Arial"/>
      <family val="2"/>
    </font>
    <font>
      <sz val="8"/>
      <color rgb="FFCC00CC"/>
      <name val="Arial"/>
      <family val="2"/>
    </font>
    <font>
      <sz val="10"/>
      <color rgb="FFCC00CC"/>
      <name val="Geneva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6"/>
      <color rgb="FFFF0000"/>
      <name val="Arial"/>
      <family val="2"/>
    </font>
    <font>
      <sz val="8"/>
      <color theme="0" tint="-0.14999847407452621"/>
      <name val="Arial"/>
      <family val="2"/>
    </font>
    <font>
      <sz val="8"/>
      <color rgb="FFFFFFFF"/>
      <name val="Arial"/>
      <family val="2"/>
    </font>
    <font>
      <sz val="8"/>
      <color theme="0" tint="-0.34998626667073579"/>
      <name val="Arial"/>
      <family val="2"/>
    </font>
  </fonts>
  <fills count="4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58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34839D"/>
        <bgColor rgb="FFFFFFFF"/>
      </patternFill>
    </fill>
    <fill>
      <patternFill patternType="solid">
        <fgColor rgb="FFFFF9E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rgb="FFF2F2F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n">
        <color indexed="63"/>
      </bottom>
      <diagonal/>
    </border>
    <border>
      <left/>
      <right/>
      <top style="thin">
        <color indexed="63"/>
      </top>
      <bottom/>
      <diagonal/>
    </border>
    <border>
      <left/>
      <right/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22"/>
      </top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/>
      <right/>
      <top/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indexed="63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rgb="FFC0C0C0"/>
      </right>
      <top style="thin">
        <color rgb="FFA6A6A6"/>
      </top>
      <bottom style="thin">
        <color rgb="FFA6A6A6"/>
      </bottom>
      <diagonal/>
    </border>
    <border>
      <left style="thin">
        <color rgb="FFC0C0C0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theme="0" tint="-0.34998626667073579"/>
      </top>
      <bottom style="thin">
        <color rgb="FFA6A6A6"/>
      </bottom>
      <diagonal/>
    </border>
    <border>
      <left/>
      <right/>
      <top/>
      <bottom style="thin">
        <color rgb="FFC0C0C0"/>
      </bottom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/>
      <right style="thin">
        <color rgb="FFC0C0C0"/>
      </right>
      <top style="thin">
        <color indexed="63"/>
      </top>
      <bottom style="thin">
        <color indexed="63"/>
      </bottom>
      <diagonal/>
    </border>
    <border>
      <left/>
      <right style="thin">
        <color rgb="FFC0C0C0"/>
      </right>
      <top/>
      <bottom/>
      <diagonal/>
    </border>
    <border>
      <left/>
      <right style="thin">
        <color rgb="FFC0C0C0"/>
      </right>
      <top/>
      <bottom style="thin">
        <color rgb="FFC0C0C0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rgb="FFA6A6A6"/>
      </bottom>
      <diagonal/>
    </border>
    <border>
      <left/>
      <right style="thin">
        <color theme="0" tint="-0.34998626667073579"/>
      </right>
      <top style="thin">
        <color rgb="FFA6A6A6"/>
      </top>
      <bottom style="thin">
        <color rgb="FFA6A6A6"/>
      </bottom>
      <diagonal/>
    </border>
    <border>
      <left/>
      <right style="thin">
        <color theme="0" tint="-0.34998626667073579"/>
      </right>
      <top/>
      <bottom/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/>
      <bottom/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 style="thin">
        <color theme="0" tint="-0.34998626667073579"/>
      </left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/>
      <diagonal/>
    </border>
    <border>
      <left/>
      <right style="thin">
        <color rgb="FFA6A6A6"/>
      </right>
      <top/>
      <bottom style="thin">
        <color rgb="FFA6A6A6"/>
      </bottom>
      <diagonal/>
    </border>
    <border>
      <left/>
      <right/>
      <top style="thin">
        <color rgb="FFA6A6A6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1">
    <xf numFmtId="0" fontId="0" fillId="0" borderId="0"/>
    <xf numFmtId="172" fontId="2" fillId="0" borderId="0" applyFont="0" applyFill="0" applyBorder="0" applyAlignment="0" applyProtection="0"/>
    <xf numFmtId="0" fontId="3" fillId="0" borderId="0"/>
    <xf numFmtId="0" fontId="11" fillId="0" borderId="0" applyNumberFormat="0" applyFill="0" applyBorder="0" applyAlignment="0" applyProtection="0">
      <alignment vertical="top"/>
      <protection locked="0"/>
    </xf>
    <xf numFmtId="4" fontId="36" fillId="5" borderId="7">
      <alignment horizontal="right" vertical="center"/>
    </xf>
    <xf numFmtId="0" fontId="37" fillId="6" borderId="7">
      <alignment vertical="center" wrapText="1"/>
    </xf>
    <xf numFmtId="0" fontId="37" fillId="6" borderId="7">
      <alignment horizontal="center" wrapText="1"/>
    </xf>
    <xf numFmtId="0" fontId="4" fillId="0" borderId="0"/>
    <xf numFmtId="0" fontId="4" fillId="0" borderId="0"/>
    <xf numFmtId="0" fontId="35" fillId="0" borderId="0"/>
    <xf numFmtId="0" fontId="35" fillId="0" borderId="0"/>
    <xf numFmtId="0" fontId="21" fillId="0" borderId="0"/>
    <xf numFmtId="175" fontId="2" fillId="0" borderId="0"/>
    <xf numFmtId="9" fontId="4" fillId="0" borderId="0" applyFont="0" applyFill="0" applyBorder="0" applyAlignment="0" applyProtection="0"/>
    <xf numFmtId="0" fontId="53" fillId="0" borderId="0"/>
    <xf numFmtId="0" fontId="4" fillId="0" borderId="0"/>
    <xf numFmtId="4" fontId="36" fillId="5" borderId="7">
      <alignment horizontal="right" vertical="center"/>
    </xf>
    <xf numFmtId="9" fontId="61" fillId="0" borderId="0" applyFont="0" applyFill="0" applyBorder="0" applyAlignment="0" applyProtection="0"/>
    <xf numFmtId="0" fontId="4" fillId="0" borderId="0"/>
    <xf numFmtId="0" fontId="68" fillId="0" borderId="0" applyNumberFormat="0" applyFill="0" applyBorder="0" applyAlignment="0" applyProtection="0"/>
    <xf numFmtId="0" fontId="69" fillId="0" borderId="30" applyNumberFormat="0" applyFill="0" applyAlignment="0" applyProtection="0"/>
    <xf numFmtId="0" fontId="70" fillId="0" borderId="31" applyNumberFormat="0" applyFill="0" applyAlignment="0" applyProtection="0"/>
    <xf numFmtId="0" fontId="71" fillId="0" borderId="32" applyNumberFormat="0" applyFill="0" applyAlignment="0" applyProtection="0"/>
    <xf numFmtId="0" fontId="71" fillId="0" borderId="0" applyNumberFormat="0" applyFill="0" applyBorder="0" applyAlignment="0" applyProtection="0"/>
    <xf numFmtId="0" fontId="72" fillId="13" borderId="0" applyNumberFormat="0" applyBorder="0" applyAlignment="0" applyProtection="0"/>
    <xf numFmtId="0" fontId="73" fillId="14" borderId="0" applyNumberFormat="0" applyBorder="0" applyAlignment="0" applyProtection="0"/>
    <xf numFmtId="0" fontId="74" fillId="15" borderId="0" applyNumberFormat="0" applyBorder="0" applyAlignment="0" applyProtection="0"/>
    <xf numFmtId="0" fontId="75" fillId="16" borderId="33" applyNumberFormat="0" applyAlignment="0" applyProtection="0"/>
    <xf numFmtId="0" fontId="76" fillId="17" borderId="34" applyNumberFormat="0" applyAlignment="0" applyProtection="0"/>
    <xf numFmtId="0" fontId="77" fillId="17" borderId="33" applyNumberFormat="0" applyAlignment="0" applyProtection="0"/>
    <xf numFmtId="0" fontId="78" fillId="0" borderId="35" applyNumberFormat="0" applyFill="0" applyAlignment="0" applyProtection="0"/>
    <xf numFmtId="0" fontId="79" fillId="18" borderId="36" applyNumberFormat="0" applyAlignment="0" applyProtection="0"/>
    <xf numFmtId="0" fontId="80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2" fillId="0" borderId="38" applyNumberFormat="0" applyFill="0" applyAlignment="0" applyProtection="0"/>
    <xf numFmtId="0" fontId="83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83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83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83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83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83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2" borderId="0" applyNumberFormat="0" applyBorder="0" applyAlignment="0" applyProtection="0"/>
    <xf numFmtId="0" fontId="1" fillId="43" borderId="0" applyNumberFormat="0" applyBorder="0" applyAlignment="0" applyProtection="0"/>
    <xf numFmtId="0" fontId="1" fillId="0" borderId="0"/>
    <xf numFmtId="0" fontId="1" fillId="19" borderId="37" applyNumberFormat="0" applyFont="0" applyAlignment="0" applyProtection="0"/>
  </cellStyleXfs>
  <cellXfs count="540">
    <xf numFmtId="0" fontId="0" fillId="0" borderId="0" xfId="0"/>
    <xf numFmtId="3" fontId="8" fillId="0" borderId="0" xfId="0" applyNumberFormat="1" applyFont="1" applyFill="1"/>
    <xf numFmtId="3" fontId="8" fillId="2" borderId="0" xfId="0" applyNumberFormat="1" applyFont="1" applyFill="1"/>
    <xf numFmtId="3" fontId="7" fillId="3" borderId="0" xfId="0" applyNumberFormat="1" applyFont="1" applyFill="1" applyBorder="1" applyAlignment="1">
      <alignment horizontal="left" vertical="center"/>
    </xf>
    <xf numFmtId="3" fontId="6" fillId="0" borderId="0" xfId="0" applyNumberFormat="1" applyFont="1" applyFill="1" applyAlignment="1"/>
    <xf numFmtId="3" fontId="4" fillId="0" borderId="0" xfId="0" applyNumberFormat="1" applyFont="1" applyFill="1" applyAlignment="1"/>
    <xf numFmtId="0" fontId="10" fillId="0" borderId="0" xfId="0" applyFont="1"/>
    <xf numFmtId="0" fontId="0" fillId="0" borderId="0" xfId="0" applyFill="1" applyProtection="1"/>
    <xf numFmtId="0" fontId="2" fillId="0" borderId="0" xfId="0" applyFont="1" applyFill="1" applyProtection="1"/>
    <xf numFmtId="0" fontId="9" fillId="0" borderId="0" xfId="0" applyFont="1" applyFill="1" applyAlignment="1" applyProtection="1">
      <alignment horizontal="right"/>
    </xf>
    <xf numFmtId="0" fontId="12" fillId="0" borderId="0" xfId="0" applyFont="1" applyFill="1" applyBorder="1" applyProtection="1"/>
    <xf numFmtId="0" fontId="13" fillId="0" borderId="0" xfId="0" applyFont="1" applyFill="1" applyBorder="1" applyProtection="1"/>
    <xf numFmtId="0" fontId="9" fillId="0" borderId="0" xfId="0" applyFont="1" applyFill="1" applyBorder="1" applyAlignment="1" applyProtection="1"/>
    <xf numFmtId="0" fontId="10" fillId="0" borderId="0" xfId="0" applyFont="1" applyFill="1" applyBorder="1" applyAlignment="1" applyProtection="1"/>
    <xf numFmtId="0" fontId="10" fillId="0" borderId="0" xfId="0" applyFont="1" applyFill="1" applyBorder="1" applyAlignment="1" applyProtection="1">
      <alignment horizontal="right" vertical="center"/>
    </xf>
    <xf numFmtId="0" fontId="14" fillId="0" borderId="0" xfId="0" applyFont="1" applyFill="1" applyBorder="1" applyAlignment="1" applyProtection="1">
      <alignment horizontal="right"/>
    </xf>
    <xf numFmtId="0" fontId="10" fillId="0" borderId="0" xfId="0" applyFont="1" applyFill="1" applyBorder="1" applyAlignment="1" applyProtection="1">
      <alignment horizontal="left" vertical="center" indent="1"/>
    </xf>
    <xf numFmtId="3" fontId="8" fillId="4" borderId="0" xfId="0" applyNumberFormat="1" applyFont="1" applyFill="1" applyBorder="1" applyAlignment="1" applyProtection="1">
      <alignment horizontal="left"/>
    </xf>
    <xf numFmtId="0" fontId="8" fillId="0" borderId="0" xfId="0" applyFont="1" applyFill="1" applyBorder="1" applyProtection="1"/>
    <xf numFmtId="0" fontId="10" fillId="0" borderId="0" xfId="0" applyFont="1" applyFill="1" applyBorder="1" applyAlignment="1" applyProtection="1">
      <alignment horizontal="right"/>
    </xf>
    <xf numFmtId="3" fontId="10" fillId="2" borderId="0" xfId="0" applyNumberFormat="1" applyFont="1" applyFill="1" applyAlignment="1">
      <alignment horizontal="right"/>
    </xf>
    <xf numFmtId="0" fontId="8" fillId="0" borderId="1" xfId="0" applyFont="1" applyFill="1" applyBorder="1" applyProtection="1"/>
    <xf numFmtId="14" fontId="10" fillId="0" borderId="1" xfId="0" applyNumberFormat="1" applyFont="1" applyFill="1" applyBorder="1" applyAlignment="1" applyProtection="1">
      <alignment horizontal="center"/>
    </xf>
    <xf numFmtId="164" fontId="8" fillId="0" borderId="1" xfId="0" applyNumberFormat="1" applyFont="1" applyFill="1" applyBorder="1" applyProtection="1"/>
    <xf numFmtId="3" fontId="8" fillId="0" borderId="0" xfId="0" applyNumberFormat="1" applyFont="1" applyFill="1" applyBorder="1" applyProtection="1"/>
    <xf numFmtId="164" fontId="8" fillId="0" borderId="0" xfId="0" applyNumberFormat="1" applyFont="1" applyFill="1" applyBorder="1" applyProtection="1"/>
    <xf numFmtId="0" fontId="10" fillId="0" borderId="1" xfId="0" applyFont="1" applyFill="1" applyBorder="1" applyProtection="1"/>
    <xf numFmtId="3" fontId="8" fillId="0" borderId="0" xfId="0" applyNumberFormat="1" applyFont="1" applyFill="1" applyAlignment="1">
      <alignment horizontal="center"/>
    </xf>
    <xf numFmtId="0" fontId="12" fillId="0" borderId="0" xfId="0" applyFont="1" applyFill="1" applyBorder="1" applyAlignment="1" applyProtection="1">
      <alignment horizontal="left" indent="1"/>
    </xf>
    <xf numFmtId="0" fontId="10" fillId="0" borderId="0" xfId="0" applyFont="1" applyFill="1" applyBorder="1" applyAlignment="1" applyProtection="1">
      <alignment horizontal="left"/>
    </xf>
    <xf numFmtId="0" fontId="10" fillId="0" borderId="0" xfId="0" applyFont="1" applyFill="1" applyBorder="1" applyAlignment="1" applyProtection="1">
      <alignment horizontal="left" vertical="center"/>
    </xf>
    <xf numFmtId="0" fontId="18" fillId="0" borderId="0" xfId="0" applyFont="1" applyFill="1" applyProtection="1"/>
    <xf numFmtId="164" fontId="10" fillId="0" borderId="0" xfId="0" applyNumberFormat="1" applyFont="1" applyFill="1" applyBorder="1" applyAlignment="1" applyProtection="1">
      <alignment horizontal="left"/>
    </xf>
    <xf numFmtId="0" fontId="7" fillId="3" borderId="0" xfId="0" applyNumberFormat="1" applyFont="1" applyFill="1" applyBorder="1" applyAlignment="1">
      <alignment horizontal="center"/>
    </xf>
    <xf numFmtId="0" fontId="7" fillId="3" borderId="1" xfId="0" applyNumberFormat="1" applyFont="1" applyFill="1" applyBorder="1" applyAlignment="1">
      <alignment horizontal="right"/>
    </xf>
    <xf numFmtId="1" fontId="7" fillId="3" borderId="1" xfId="0" quotePrefix="1" applyNumberFormat="1" applyFont="1" applyFill="1" applyBorder="1" applyAlignment="1">
      <alignment horizontal="left" vertical="center"/>
    </xf>
    <xf numFmtId="3" fontId="8" fillId="0" borderId="0" xfId="0" applyNumberFormat="1" applyFont="1" applyFill="1" applyAlignment="1"/>
    <xf numFmtId="3" fontId="10" fillId="0" borderId="0" xfId="0" applyNumberFormat="1" applyFont="1" applyFill="1" applyBorder="1" applyAlignment="1">
      <alignment horizontal="left"/>
    </xf>
    <xf numFmtId="3" fontId="10" fillId="0" borderId="0" xfId="0" applyNumberFormat="1" applyFont="1" applyFill="1" applyBorder="1" applyAlignment="1"/>
    <xf numFmtId="3" fontId="8" fillId="0" borderId="0" xfId="0" applyNumberFormat="1" applyFont="1" applyFill="1" applyAlignment="1">
      <alignment horizontal="right"/>
    </xf>
    <xf numFmtId="4" fontId="8" fillId="0" borderId="0" xfId="0" applyNumberFormat="1" applyFont="1" applyFill="1" applyAlignment="1">
      <alignment horizontal="right"/>
    </xf>
    <xf numFmtId="4" fontId="8" fillId="0" borderId="0" xfId="0" applyNumberFormat="1" applyFont="1" applyFill="1" applyBorder="1" applyAlignment="1" applyProtection="1">
      <alignment horizontal="right"/>
    </xf>
    <xf numFmtId="0" fontId="13" fillId="0" borderId="0" xfId="0" applyFont="1" applyFill="1"/>
    <xf numFmtId="3" fontId="0" fillId="0" borderId="0" xfId="0" applyNumberFormat="1"/>
    <xf numFmtId="0" fontId="7" fillId="0" borderId="1" xfId="0" applyNumberFormat="1" applyFont="1" applyFill="1" applyBorder="1" applyAlignment="1">
      <alignment horizontal="right" vertical="center"/>
    </xf>
    <xf numFmtId="3" fontId="10" fillId="0" borderId="1" xfId="0" applyNumberFormat="1" applyFont="1" applyFill="1" applyBorder="1" applyAlignment="1"/>
    <xf numFmtId="3" fontId="10" fillId="0" borderId="0" xfId="0" applyNumberFormat="1" applyFont="1" applyFill="1" applyAlignment="1">
      <alignment horizontal="center"/>
    </xf>
    <xf numFmtId="4" fontId="8" fillId="0" borderId="0" xfId="0" applyNumberFormat="1" applyFont="1" applyFill="1" applyAlignment="1"/>
    <xf numFmtId="3" fontId="8" fillId="0" borderId="1" xfId="0" applyNumberFormat="1" applyFont="1" applyFill="1" applyBorder="1" applyAlignment="1"/>
    <xf numFmtId="3" fontId="8" fillId="0" borderId="1" xfId="0" applyNumberFormat="1" applyFont="1" applyFill="1" applyBorder="1" applyAlignment="1">
      <alignment horizontal="center"/>
    </xf>
    <xf numFmtId="3" fontId="10" fillId="0" borderId="0" xfId="0" applyNumberFormat="1" applyFont="1" applyFill="1" applyAlignment="1"/>
    <xf numFmtId="3" fontId="10" fillId="0" borderId="0" xfId="0" applyNumberFormat="1" applyFont="1" applyFill="1" applyAlignment="1">
      <alignment horizontal="left"/>
    </xf>
    <xf numFmtId="3" fontId="16" fillId="0" borderId="0" xfId="0" applyNumberFormat="1" applyFont="1" applyFill="1" applyAlignment="1"/>
    <xf numFmtId="171" fontId="0" fillId="0" borderId="0" xfId="0" applyNumberFormat="1"/>
    <xf numFmtId="0" fontId="9" fillId="0" borderId="0" xfId="11" applyFont="1" applyFill="1" applyAlignment="1" applyProtection="1">
      <alignment horizontal="right"/>
    </xf>
    <xf numFmtId="0" fontId="0" fillId="0" borderId="0" xfId="0" applyFill="1" applyBorder="1" applyProtection="1"/>
    <xf numFmtId="0" fontId="17" fillId="0" borderId="0" xfId="0" applyFont="1" applyFill="1" applyBorder="1" applyProtection="1"/>
    <xf numFmtId="3" fontId="17" fillId="0" borderId="0" xfId="0" applyNumberFormat="1" applyFont="1" applyFill="1" applyAlignment="1"/>
    <xf numFmtId="3" fontId="17" fillId="0" borderId="0" xfId="0" applyNumberFormat="1" applyFont="1" applyFill="1" applyBorder="1" applyAlignment="1" applyProtection="1">
      <alignment horizontal="left"/>
    </xf>
    <xf numFmtId="3" fontId="7" fillId="0" borderId="0" xfId="0" applyNumberFormat="1" applyFont="1" applyFill="1" applyAlignment="1">
      <alignment horizontal="center"/>
    </xf>
    <xf numFmtId="3" fontId="7" fillId="0" borderId="0" xfId="0" applyNumberFormat="1" applyFont="1" applyFill="1" applyBorder="1" applyAlignment="1">
      <alignment horizontal="left"/>
    </xf>
    <xf numFmtId="0" fontId="8" fillId="0" borderId="0" xfId="0" applyFont="1" applyFill="1" applyBorder="1" applyAlignment="1" applyProtection="1">
      <alignment horizontal="left"/>
    </xf>
    <xf numFmtId="168" fontId="8" fillId="0" borderId="0" xfId="0" applyNumberFormat="1" applyFont="1" applyFill="1" applyAlignment="1">
      <alignment horizontal="right"/>
    </xf>
    <xf numFmtId="168" fontId="22" fillId="0" borderId="0" xfId="0" applyNumberFormat="1" applyFont="1" applyFill="1" applyAlignment="1"/>
    <xf numFmtId="0" fontId="8" fillId="0" borderId="0" xfId="0" applyFont="1" applyFill="1" applyBorder="1" applyAlignment="1" applyProtection="1">
      <alignment horizontal="center"/>
    </xf>
    <xf numFmtId="3" fontId="23" fillId="0" borderId="0" xfId="0" applyNumberFormat="1" applyFont="1" applyFill="1" applyBorder="1" applyAlignment="1"/>
    <xf numFmtId="3" fontId="20" fillId="0" borderId="0" xfId="0" applyNumberFormat="1" applyFont="1" applyFill="1" applyBorder="1" applyAlignment="1"/>
    <xf numFmtId="4" fontId="23" fillId="0" borderId="0" xfId="0" applyNumberFormat="1" applyFont="1" applyFill="1" applyBorder="1" applyAlignment="1" applyProtection="1">
      <alignment horizontal="left"/>
    </xf>
    <xf numFmtId="2" fontId="8" fillId="0" borderId="0" xfId="0" applyNumberFormat="1" applyFont="1" applyFill="1" applyBorder="1" applyAlignment="1" applyProtection="1">
      <alignment horizontal="right"/>
    </xf>
    <xf numFmtId="2" fontId="10" fillId="0" borderId="0" xfId="0" applyNumberFormat="1" applyFont="1" applyFill="1" applyBorder="1" applyAlignment="1" applyProtection="1">
      <alignment horizontal="right"/>
    </xf>
    <xf numFmtId="0" fontId="2" fillId="0" borderId="0" xfId="0" applyFont="1" applyFill="1" applyBorder="1" applyProtection="1"/>
    <xf numFmtId="3" fontId="17" fillId="0" borderId="0" xfId="0" applyNumberFormat="1" applyFont="1" applyFill="1" applyBorder="1" applyAlignment="1" applyProtection="1">
      <alignment horizontal="right"/>
    </xf>
    <xf numFmtId="3" fontId="24" fillId="0" borderId="0" xfId="0" applyNumberFormat="1" applyFont="1" applyFill="1" applyAlignment="1">
      <alignment horizontal="center"/>
    </xf>
    <xf numFmtId="0" fontId="25" fillId="0" borderId="0" xfId="0" applyFont="1" applyFill="1" applyBorder="1" applyProtection="1"/>
    <xf numFmtId="4" fontId="8" fillId="0" borderId="0" xfId="0" applyNumberFormat="1" applyFont="1" applyFill="1" applyAlignment="1">
      <alignment horizontal="center"/>
    </xf>
    <xf numFmtId="168" fontId="4" fillId="0" borderId="0" xfId="0" applyNumberFormat="1" applyFont="1" applyFill="1" applyAlignment="1"/>
    <xf numFmtId="3" fontId="23" fillId="0" borderId="0" xfId="0" applyNumberFormat="1" applyFont="1" applyFill="1" applyBorder="1" applyAlignment="1" applyProtection="1">
      <alignment horizontal="right"/>
    </xf>
    <xf numFmtId="166" fontId="29" fillId="0" borderId="0" xfId="0" applyNumberFormat="1" applyFont="1" applyFill="1" applyBorder="1" applyAlignment="1"/>
    <xf numFmtId="168" fontId="6" fillId="0" borderId="0" xfId="0" applyNumberFormat="1" applyFont="1" applyFill="1" applyAlignment="1"/>
    <xf numFmtId="3" fontId="0" fillId="0" borderId="0" xfId="0" applyNumberFormat="1" applyFill="1" applyBorder="1" applyAlignment="1">
      <alignment horizontal="center"/>
    </xf>
    <xf numFmtId="0" fontId="0" fillId="0" borderId="0" xfId="0" applyBorder="1"/>
    <xf numFmtId="0" fontId="8" fillId="0" borderId="0" xfId="0" applyFont="1" applyFill="1" applyBorder="1" applyAlignment="1" applyProtection="1">
      <alignment horizontal="left" vertical="center"/>
    </xf>
    <xf numFmtId="3" fontId="8" fillId="0" borderId="0" xfId="0" applyNumberFormat="1" applyFont="1" applyFill="1" applyBorder="1" applyAlignment="1"/>
    <xf numFmtId="0" fontId="19" fillId="3" borderId="1" xfId="0" applyNumberFormat="1" applyFont="1" applyFill="1" applyBorder="1" applyAlignment="1">
      <alignment horizontal="right" wrapText="1"/>
    </xf>
    <xf numFmtId="3" fontId="8" fillId="0" borderId="0" xfId="0" applyNumberFormat="1" applyFont="1" applyFill="1" applyBorder="1"/>
    <xf numFmtId="3" fontId="8" fillId="0" borderId="0" xfId="0" applyNumberFormat="1" applyFont="1" applyFill="1" applyAlignment="1">
      <alignment horizontal="left"/>
    </xf>
    <xf numFmtId="174" fontId="0" fillId="0" borderId="0" xfId="0" applyNumberFormat="1" applyFill="1"/>
    <xf numFmtId="0" fontId="30" fillId="0" borderId="0" xfId="0" applyFont="1" applyFill="1" applyBorder="1" applyProtection="1"/>
    <xf numFmtId="3" fontId="6" fillId="0" borderId="0" xfId="0" applyNumberFormat="1" applyFont="1" applyFill="1" applyBorder="1" applyAlignment="1"/>
    <xf numFmtId="0" fontId="0" fillId="0" borderId="0" xfId="0" applyFill="1" applyBorder="1" applyAlignment="1"/>
    <xf numFmtId="0" fontId="0" fillId="0" borderId="0" xfId="0" applyFill="1"/>
    <xf numFmtId="3" fontId="5" fillId="0" borderId="0" xfId="0" applyNumberFormat="1" applyFont="1" applyFill="1" applyBorder="1" applyAlignment="1" applyProtection="1">
      <alignment horizontal="right"/>
    </xf>
    <xf numFmtId="3" fontId="22" fillId="0" borderId="0" xfId="0" applyNumberFormat="1" applyFont="1" applyFill="1" applyAlignment="1"/>
    <xf numFmtId="3" fontId="26" fillId="0" borderId="0" xfId="0" applyNumberFormat="1" applyFont="1" applyFill="1" applyAlignment="1"/>
    <xf numFmtId="3" fontId="26" fillId="0" borderId="0" xfId="0" applyNumberFormat="1" applyFont="1" applyFill="1" applyBorder="1" applyAlignment="1"/>
    <xf numFmtId="3" fontId="7" fillId="0" borderId="0" xfId="0" applyNumberFormat="1" applyFont="1" applyFill="1" applyBorder="1" applyAlignment="1"/>
    <xf numFmtId="3" fontId="17" fillId="0" borderId="0" xfId="0" applyNumberFormat="1" applyFont="1" applyFill="1" applyBorder="1" applyAlignment="1"/>
    <xf numFmtId="4" fontId="8" fillId="0" borderId="0" xfId="0" applyNumberFormat="1" applyFont="1" applyFill="1"/>
    <xf numFmtId="3" fontId="8" fillId="7" borderId="0" xfId="0" applyNumberFormat="1" applyFont="1" applyFill="1" applyBorder="1" applyAlignment="1" applyProtection="1">
      <alignment horizontal="right"/>
    </xf>
    <xf numFmtId="164" fontId="8" fillId="7" borderId="0" xfId="0" applyNumberFormat="1" applyFont="1" applyFill="1" applyBorder="1" applyAlignment="1" applyProtection="1"/>
    <xf numFmtId="2" fontId="8" fillId="0" borderId="0" xfId="0" applyNumberFormat="1" applyFont="1" applyFill="1" applyBorder="1" applyAlignment="1">
      <alignment horizontal="right" vertical="center"/>
    </xf>
    <xf numFmtId="0" fontId="38" fillId="0" borderId="0" xfId="0" applyFont="1" applyFill="1" applyBorder="1" applyProtection="1"/>
    <xf numFmtId="4" fontId="10" fillId="0" borderId="0" xfId="0" applyNumberFormat="1" applyFont="1" applyFill="1" applyAlignment="1"/>
    <xf numFmtId="4" fontId="10" fillId="0" borderId="0" xfId="0" applyNumberFormat="1" applyFont="1" applyFill="1" applyAlignment="1">
      <alignment horizontal="right"/>
    </xf>
    <xf numFmtId="3" fontId="10" fillId="0" borderId="0" xfId="0" applyNumberFormat="1" applyFont="1" applyFill="1" applyAlignment="1">
      <alignment horizontal="right"/>
    </xf>
    <xf numFmtId="3" fontId="39" fillId="0" borderId="0" xfId="0" applyNumberFormat="1" applyFont="1" applyFill="1" applyBorder="1" applyAlignment="1" applyProtection="1">
      <alignment horizontal="right"/>
    </xf>
    <xf numFmtId="0" fontId="7" fillId="0" borderId="0" xfId="0" applyNumberFormat="1" applyFont="1" applyFill="1" applyBorder="1" applyAlignment="1">
      <alignment horizontal="right" vertical="center"/>
    </xf>
    <xf numFmtId="2" fontId="0" fillId="0" borderId="0" xfId="0" applyNumberFormat="1"/>
    <xf numFmtId="2" fontId="16" fillId="0" borderId="0" xfId="0" applyNumberFormat="1" applyFont="1" applyFill="1" applyAlignment="1"/>
    <xf numFmtId="0" fontId="7" fillId="3" borderId="8" xfId="0" applyNumberFormat="1" applyFont="1" applyFill="1" applyBorder="1" applyAlignment="1">
      <alignment horizontal="center"/>
    </xf>
    <xf numFmtId="0" fontId="19" fillId="3" borderId="8" xfId="0" applyNumberFormat="1" applyFont="1" applyFill="1" applyBorder="1" applyAlignment="1">
      <alignment horizontal="right"/>
    </xf>
    <xf numFmtId="3" fontId="4" fillId="0" borderId="0" xfId="0" applyNumberFormat="1" applyFont="1" applyFill="1" applyAlignment="1">
      <alignment horizontal="left"/>
    </xf>
    <xf numFmtId="168" fontId="28" fillId="0" borderId="0" xfId="0" applyNumberFormat="1" applyFont="1" applyFill="1" applyAlignment="1">
      <alignment horizontal="center"/>
    </xf>
    <xf numFmtId="168" fontId="28" fillId="0" borderId="0" xfId="0" applyNumberFormat="1" applyFont="1" applyFill="1" applyAlignment="1"/>
    <xf numFmtId="168" fontId="27" fillId="0" borderId="0" xfId="0" applyNumberFormat="1" applyFont="1" applyFill="1" applyAlignment="1">
      <alignment horizontal="center"/>
    </xf>
    <xf numFmtId="168" fontId="17" fillId="0" borderId="0" xfId="0" applyNumberFormat="1" applyFont="1" applyFill="1" applyAlignment="1"/>
    <xf numFmtId="3" fontId="4" fillId="0" borderId="0" xfId="0" applyNumberFormat="1" applyFont="1" applyFill="1" applyAlignment="1">
      <alignment horizontal="center"/>
    </xf>
    <xf numFmtId="169" fontId="4" fillId="0" borderId="0" xfId="0" applyNumberFormat="1" applyFont="1" applyFill="1" applyBorder="1" applyAlignment="1">
      <alignment horizontal="center"/>
    </xf>
    <xf numFmtId="169" fontId="4" fillId="0" borderId="0" xfId="0" applyNumberFormat="1" applyFont="1" applyFill="1" applyAlignment="1"/>
    <xf numFmtId="3" fontId="8" fillId="0" borderId="0" xfId="0" applyNumberFormat="1" applyFont="1" applyFill="1" applyBorder="1" applyAlignment="1" applyProtection="1">
      <alignment horizontal="centerContinuous"/>
    </xf>
    <xf numFmtId="164" fontId="10" fillId="0" borderId="1" xfId="0" applyNumberFormat="1" applyFont="1" applyFill="1" applyBorder="1" applyAlignment="1" applyProtection="1">
      <alignment horizontal="left"/>
    </xf>
    <xf numFmtId="3" fontId="17" fillId="0" borderId="1" xfId="0" applyNumberFormat="1" applyFont="1" applyFill="1" applyBorder="1" applyAlignment="1" applyProtection="1">
      <alignment horizontal="left"/>
    </xf>
    <xf numFmtId="3" fontId="8" fillId="0" borderId="1" xfId="0" applyNumberFormat="1" applyFont="1" applyFill="1" applyBorder="1"/>
    <xf numFmtId="4" fontId="20" fillId="0" borderId="0" xfId="0" applyNumberFormat="1" applyFont="1" applyFill="1"/>
    <xf numFmtId="3" fontId="10" fillId="0" borderId="0" xfId="0" applyNumberFormat="1" applyFont="1" applyFill="1" applyBorder="1" applyAlignment="1">
      <alignment horizontal="right"/>
    </xf>
    <xf numFmtId="171" fontId="0" fillId="0" borderId="0" xfId="0" applyNumberFormat="1" applyFill="1"/>
    <xf numFmtId="3" fontId="0" fillId="0" borderId="0" xfId="0" applyNumberFormat="1" applyFill="1"/>
    <xf numFmtId="0" fontId="11" fillId="0" borderId="0" xfId="3" applyAlignment="1" applyProtection="1">
      <alignment horizontal="left" readingOrder="1"/>
    </xf>
    <xf numFmtId="164" fontId="10" fillId="0" borderId="0" xfId="0" applyNumberFormat="1" applyFont="1" applyFill="1" applyBorder="1" applyAlignment="1" applyProtection="1">
      <alignment vertical="top" wrapText="1"/>
    </xf>
    <xf numFmtId="0" fontId="10" fillId="0" borderId="0" xfId="0" applyFont="1" applyAlignment="1">
      <alignment vertical="top" wrapText="1"/>
    </xf>
    <xf numFmtId="2" fontId="0" fillId="0" borderId="0" xfId="0" applyNumberFormat="1" applyFill="1"/>
    <xf numFmtId="167" fontId="12" fillId="0" borderId="0" xfId="0" applyNumberFormat="1" applyFont="1" applyFill="1" applyBorder="1" applyProtection="1"/>
    <xf numFmtId="0" fontId="12" fillId="0" borderId="0" xfId="0" applyFont="1" applyFill="1" applyBorder="1" applyAlignment="1" applyProtection="1">
      <alignment horizontal="right"/>
    </xf>
    <xf numFmtId="2" fontId="39" fillId="0" borderId="0" xfId="0" applyNumberFormat="1" applyFont="1" applyFill="1" applyBorder="1" applyAlignment="1" applyProtection="1">
      <alignment horizontal="right"/>
    </xf>
    <xf numFmtId="0" fontId="41" fillId="0" borderId="0" xfId="0" applyFont="1" applyFill="1" applyBorder="1" applyProtection="1"/>
    <xf numFmtId="3" fontId="42" fillId="0" borderId="0" xfId="0" applyNumberFormat="1" applyFont="1" applyFill="1" applyAlignment="1"/>
    <xf numFmtId="164" fontId="42" fillId="0" borderId="0" xfId="0" applyNumberFormat="1" applyFont="1" applyFill="1" applyAlignment="1"/>
    <xf numFmtId="168" fontId="42" fillId="0" borderId="0" xfId="0" applyNumberFormat="1" applyFont="1" applyFill="1" applyAlignment="1"/>
    <xf numFmtId="2" fontId="43" fillId="0" borderId="0" xfId="0" applyNumberFormat="1" applyFont="1" applyFill="1" applyBorder="1" applyAlignment="1" applyProtection="1">
      <alignment horizontal="right"/>
    </xf>
    <xf numFmtId="0" fontId="44" fillId="0" borderId="0" xfId="0" applyFont="1" applyFill="1" applyBorder="1" applyProtection="1"/>
    <xf numFmtId="171" fontId="39" fillId="0" borderId="0" xfId="0" applyNumberFormat="1" applyFont="1" applyFill="1" applyBorder="1" applyProtection="1"/>
    <xf numFmtId="176" fontId="39" fillId="0" borderId="0" xfId="0" applyNumberFormat="1" applyFont="1" applyFill="1" applyBorder="1" applyProtection="1"/>
    <xf numFmtId="3" fontId="44" fillId="0" borderId="0" xfId="0" applyNumberFormat="1" applyFont="1" applyFill="1" applyBorder="1" applyAlignment="1">
      <alignment horizontal="center"/>
    </xf>
    <xf numFmtId="3" fontId="34" fillId="2" borderId="0" xfId="0" applyNumberFormat="1" applyFont="1" applyFill="1" applyBorder="1" applyAlignment="1"/>
    <xf numFmtId="3" fontId="44" fillId="0" borderId="0" xfId="0" applyNumberFormat="1" applyFont="1" applyFill="1" applyBorder="1" applyAlignment="1">
      <alignment horizontal="center"/>
    </xf>
    <xf numFmtId="164" fontId="45" fillId="0" borderId="0" xfId="0" applyNumberFormat="1" applyFont="1" applyFill="1" applyBorder="1" applyAlignment="1" applyProtection="1">
      <alignment vertical="top" wrapText="1"/>
    </xf>
    <xf numFmtId="0" fontId="12" fillId="9" borderId="0" xfId="0" applyFont="1" applyFill="1" applyBorder="1" applyAlignment="1" applyProtection="1">
      <alignment horizontal="left" indent="1"/>
    </xf>
    <xf numFmtId="0" fontId="15" fillId="9" borderId="0" xfId="0" applyFont="1" applyFill="1" applyBorder="1" applyAlignment="1" applyProtection="1">
      <alignment horizontal="right" vertical="center"/>
    </xf>
    <xf numFmtId="0" fontId="10" fillId="9" borderId="0" xfId="3" applyFont="1" applyFill="1" applyBorder="1" applyAlignment="1" applyProtection="1">
      <alignment horizontal="left"/>
    </xf>
    <xf numFmtId="0" fontId="46" fillId="0" borderId="0" xfId="0" applyFont="1" applyFill="1" applyProtection="1"/>
    <xf numFmtId="0" fontId="9" fillId="0" borderId="0" xfId="11" applyFont="1" applyFill="1" applyAlignment="1" applyProtection="1"/>
    <xf numFmtId="0" fontId="9" fillId="0" borderId="0" xfId="0" applyFont="1" applyFill="1" applyAlignment="1" applyProtection="1"/>
    <xf numFmtId="3" fontId="10" fillId="0" borderId="0" xfId="0" applyNumberFormat="1" applyFont="1" applyFill="1" applyAlignment="1">
      <alignment horizontal="left" vertical="top" wrapText="1"/>
    </xf>
    <xf numFmtId="3" fontId="10" fillId="0" borderId="0" xfId="0" applyNumberFormat="1" applyFont="1" applyFill="1" applyAlignment="1">
      <alignment vertical="top" wrapText="1"/>
    </xf>
    <xf numFmtId="3" fontId="10" fillId="0" borderId="0" xfId="0" applyNumberFormat="1" applyFont="1" applyFill="1" applyAlignment="1">
      <alignment wrapText="1"/>
    </xf>
    <xf numFmtId="3" fontId="8" fillId="0" borderId="0" xfId="0" applyNumberFormat="1" applyFont="1" applyFill="1" applyAlignment="1">
      <alignment horizontal="justify" wrapText="1"/>
    </xf>
    <xf numFmtId="3" fontId="10" fillId="9" borderId="1" xfId="0" applyNumberFormat="1" applyFont="1" applyFill="1" applyBorder="1" applyAlignment="1"/>
    <xf numFmtId="164" fontId="10" fillId="9" borderId="1" xfId="0" applyNumberFormat="1" applyFont="1" applyFill="1" applyBorder="1" applyAlignment="1" applyProtection="1">
      <alignment horizontal="left"/>
    </xf>
    <xf numFmtId="2" fontId="10" fillId="9" borderId="3" xfId="0" applyNumberFormat="1" applyFont="1" applyFill="1" applyBorder="1" applyAlignment="1" applyProtection="1">
      <alignment horizontal="right"/>
    </xf>
    <xf numFmtId="3" fontId="8" fillId="9" borderId="0" xfId="0" applyNumberFormat="1" applyFont="1" applyFill="1" applyAlignment="1"/>
    <xf numFmtId="164" fontId="8" fillId="9" borderId="0" xfId="0" applyNumberFormat="1" applyFont="1" applyFill="1" applyBorder="1" applyAlignment="1" applyProtection="1">
      <alignment horizontal="left"/>
    </xf>
    <xf numFmtId="2" fontId="8" fillId="9" borderId="2" xfId="0" applyNumberFormat="1" applyFont="1" applyFill="1" applyBorder="1" applyAlignment="1" applyProtection="1">
      <alignment horizontal="right"/>
    </xf>
    <xf numFmtId="2" fontId="8" fillId="9" borderId="0" xfId="0" applyNumberFormat="1" applyFont="1" applyFill="1" applyBorder="1" applyAlignment="1" applyProtection="1">
      <alignment horizontal="right"/>
    </xf>
    <xf numFmtId="2" fontId="10" fillId="9" borderId="3" xfId="0" applyNumberFormat="1" applyFont="1" applyFill="1" applyBorder="1" applyAlignment="1" applyProtection="1">
      <alignment horizontal="left"/>
    </xf>
    <xf numFmtId="2" fontId="10" fillId="9" borderId="1" xfId="0" applyNumberFormat="1" applyFont="1" applyFill="1" applyBorder="1" applyAlignment="1" applyProtection="1">
      <alignment horizontal="left"/>
    </xf>
    <xf numFmtId="3" fontId="8" fillId="9" borderId="1" xfId="0" applyNumberFormat="1" applyFont="1" applyFill="1" applyBorder="1" applyAlignment="1"/>
    <xf numFmtId="4" fontId="10" fillId="9" borderId="1" xfId="0" applyNumberFormat="1" applyFont="1" applyFill="1" applyBorder="1" applyAlignment="1" applyProtection="1">
      <alignment horizontal="left"/>
    </xf>
    <xf numFmtId="2" fontId="10" fillId="9" borderId="1" xfId="0" applyNumberFormat="1" applyFont="1" applyFill="1" applyBorder="1" applyAlignment="1" applyProtection="1">
      <alignment horizontal="right"/>
    </xf>
    <xf numFmtId="170" fontId="10" fillId="9" borderId="1" xfId="0" applyNumberFormat="1" applyFont="1" applyFill="1" applyBorder="1" applyAlignment="1" applyProtection="1">
      <alignment horizontal="right"/>
    </xf>
    <xf numFmtId="170" fontId="10" fillId="9" borderId="3" xfId="0" applyNumberFormat="1" applyFont="1" applyFill="1" applyBorder="1" applyAlignment="1" applyProtection="1">
      <alignment horizontal="right"/>
    </xf>
    <xf numFmtId="170" fontId="8" fillId="9" borderId="0" xfId="0" applyNumberFormat="1" applyFont="1" applyFill="1" applyBorder="1" applyAlignment="1" applyProtection="1">
      <alignment horizontal="right"/>
    </xf>
    <xf numFmtId="168" fontId="22" fillId="8" borderId="0" xfId="0" applyNumberFormat="1" applyFont="1" applyFill="1" applyAlignment="1"/>
    <xf numFmtId="0" fontId="0" fillId="0" borderId="0" xfId="0" applyFill="1" applyAlignment="1" applyProtection="1">
      <alignment vertical="top"/>
    </xf>
    <xf numFmtId="3" fontId="10" fillId="9" borderId="3" xfId="0" applyNumberFormat="1" applyFont="1" applyFill="1" applyBorder="1" applyAlignment="1"/>
    <xf numFmtId="3" fontId="20" fillId="9" borderId="3" xfId="0" applyNumberFormat="1" applyFont="1" applyFill="1" applyBorder="1" applyAlignment="1"/>
    <xf numFmtId="4" fontId="10" fillId="9" borderId="3" xfId="0" applyNumberFormat="1" applyFont="1" applyFill="1" applyBorder="1" applyAlignment="1" applyProtection="1">
      <alignment horizontal="left"/>
    </xf>
    <xf numFmtId="3" fontId="10" fillId="9" borderId="3" xfId="0" applyNumberFormat="1" applyFont="1" applyFill="1" applyBorder="1" applyAlignment="1" applyProtection="1">
      <alignment horizontal="right"/>
    </xf>
    <xf numFmtId="0" fontId="10" fillId="9" borderId="0" xfId="0" applyFont="1" applyFill="1" applyBorder="1" applyAlignment="1" applyProtection="1">
      <alignment horizontal="left"/>
    </xf>
    <xf numFmtId="0" fontId="0" fillId="9" borderId="0" xfId="0" applyFill="1" applyProtection="1"/>
    <xf numFmtId="3" fontId="8" fillId="9" borderId="0" xfId="0" applyNumberFormat="1" applyFont="1" applyFill="1" applyBorder="1" applyAlignment="1" applyProtection="1">
      <alignment horizontal="left"/>
    </xf>
    <xf numFmtId="3" fontId="8" fillId="9" borderId="1" xfId="0" applyNumberFormat="1" applyFont="1" applyFill="1" applyBorder="1" applyAlignment="1" applyProtection="1">
      <alignment horizontal="left"/>
    </xf>
    <xf numFmtId="3" fontId="8" fillId="9" borderId="0" xfId="0" applyNumberFormat="1" applyFont="1" applyFill="1" applyBorder="1" applyAlignment="1" applyProtection="1">
      <alignment horizontal="center"/>
    </xf>
    <xf numFmtId="3" fontId="8" fillId="9" borderId="1" xfId="0" applyNumberFormat="1" applyFont="1" applyFill="1" applyBorder="1" applyAlignment="1" applyProtection="1">
      <alignment horizontal="center"/>
    </xf>
    <xf numFmtId="3" fontId="8" fillId="2" borderId="0" xfId="0" applyNumberFormat="1" applyFont="1" applyFill="1" applyBorder="1" applyAlignment="1"/>
    <xf numFmtId="3" fontId="8" fillId="9" borderId="0" xfId="0" applyNumberFormat="1" applyFont="1" applyFill="1" applyBorder="1" applyAlignment="1" applyProtection="1"/>
    <xf numFmtId="3" fontId="8" fillId="9" borderId="0" xfId="0" applyNumberFormat="1" applyFont="1" applyFill="1" applyBorder="1" applyAlignment="1" applyProtection="1">
      <alignment horizontal="right"/>
    </xf>
    <xf numFmtId="164" fontId="8" fillId="9" borderId="0" xfId="0" applyNumberFormat="1" applyFont="1" applyFill="1" applyBorder="1" applyAlignment="1" applyProtection="1"/>
    <xf numFmtId="171" fontId="8" fillId="9" borderId="0" xfId="0" applyNumberFormat="1" applyFont="1" applyFill="1" applyBorder="1" applyAlignment="1" applyProtection="1">
      <alignment horizontal="right"/>
    </xf>
    <xf numFmtId="3" fontId="46" fillId="9" borderId="0" xfId="0" applyNumberFormat="1" applyFont="1" applyFill="1" applyBorder="1" applyAlignment="1" applyProtection="1">
      <alignment horizontal="left"/>
    </xf>
    <xf numFmtId="3" fontId="46" fillId="9" borderId="1" xfId="0" applyNumberFormat="1" applyFont="1" applyFill="1" applyBorder="1" applyAlignment="1" applyProtection="1">
      <alignment horizontal="left"/>
    </xf>
    <xf numFmtId="3" fontId="8" fillId="9" borderId="1" xfId="0" applyNumberFormat="1" applyFont="1" applyFill="1" applyBorder="1" applyAlignment="1" applyProtection="1"/>
    <xf numFmtId="171" fontId="8" fillId="9" borderId="1" xfId="0" applyNumberFormat="1" applyFont="1" applyFill="1" applyBorder="1" applyAlignment="1" applyProtection="1">
      <alignment horizontal="right"/>
    </xf>
    <xf numFmtId="164" fontId="8" fillId="9" borderId="4" xfId="0" applyNumberFormat="1" applyFont="1" applyFill="1" applyBorder="1" applyAlignment="1" applyProtection="1"/>
    <xf numFmtId="3" fontId="10" fillId="9" borderId="3" xfId="0" applyNumberFormat="1" applyFont="1" applyFill="1" applyBorder="1" applyAlignment="1">
      <alignment horizontal="left" vertical="center"/>
    </xf>
    <xf numFmtId="3" fontId="10" fillId="9" borderId="3" xfId="0" applyNumberFormat="1" applyFont="1" applyFill="1" applyBorder="1" applyAlignment="1">
      <alignment horizontal="right" vertical="center"/>
    </xf>
    <xf numFmtId="3" fontId="8" fillId="9" borderId="4" xfId="0" applyNumberFormat="1" applyFont="1" applyFill="1" applyBorder="1" applyAlignment="1" applyProtection="1">
      <alignment horizontal="left"/>
    </xf>
    <xf numFmtId="3" fontId="10" fillId="9" borderId="1" xfId="0" applyNumberFormat="1" applyFont="1" applyFill="1" applyBorder="1" applyAlignment="1">
      <alignment horizontal="left" vertical="center"/>
    </xf>
    <xf numFmtId="0" fontId="10" fillId="9" borderId="1" xfId="0" applyNumberFormat="1" applyFont="1" applyFill="1" applyBorder="1" applyAlignment="1">
      <alignment horizontal="right" vertical="center"/>
    </xf>
    <xf numFmtId="3" fontId="10" fillId="9" borderId="0" xfId="0" applyNumberFormat="1" applyFont="1" applyFill="1" applyBorder="1" applyAlignment="1">
      <alignment horizontal="left" vertical="center"/>
    </xf>
    <xf numFmtId="4" fontId="8" fillId="9" borderId="0" xfId="0" applyNumberFormat="1" applyFont="1" applyFill="1" applyBorder="1" applyAlignment="1" applyProtection="1">
      <alignment horizontal="right" vertical="center"/>
    </xf>
    <xf numFmtId="164" fontId="8" fillId="9" borderId="0" xfId="0" applyNumberFormat="1" applyFont="1" applyFill="1" applyBorder="1" applyAlignment="1" applyProtection="1">
      <alignment horizontal="left" vertical="center"/>
    </xf>
    <xf numFmtId="3" fontId="10" fillId="9" borderId="0" xfId="0" applyNumberFormat="1" applyFont="1" applyFill="1" applyBorder="1" applyAlignment="1">
      <alignment horizontal="left"/>
    </xf>
    <xf numFmtId="4" fontId="10" fillId="9" borderId="0" xfId="0" applyNumberFormat="1" applyFont="1" applyFill="1" applyBorder="1" applyAlignment="1" applyProtection="1">
      <alignment horizontal="right" vertical="center"/>
    </xf>
    <xf numFmtId="3" fontId="8" fillId="9" borderId="1" xfId="0" applyNumberFormat="1" applyFont="1" applyFill="1" applyBorder="1" applyAlignment="1">
      <alignment horizontal="left"/>
    </xf>
    <xf numFmtId="3" fontId="10" fillId="9" borderId="1" xfId="0" applyNumberFormat="1" applyFont="1" applyFill="1" applyBorder="1" applyAlignment="1">
      <alignment horizontal="right"/>
    </xf>
    <xf numFmtId="0" fontId="10" fillId="9" borderId="3" xfId="0" applyNumberFormat="1" applyFont="1" applyFill="1" applyBorder="1" applyAlignment="1">
      <alignment horizontal="right" vertical="center"/>
    </xf>
    <xf numFmtId="4" fontId="8" fillId="9" borderId="0" xfId="0" applyNumberFormat="1" applyFont="1" applyFill="1" applyBorder="1" applyAlignment="1">
      <alignment horizontal="right" vertical="center"/>
    </xf>
    <xf numFmtId="2" fontId="8" fillId="9" borderId="0" xfId="0" applyNumberFormat="1" applyFont="1" applyFill="1" applyBorder="1" applyAlignment="1">
      <alignment horizontal="right" vertical="center"/>
    </xf>
    <xf numFmtId="2" fontId="10" fillId="9" borderId="0" xfId="0" applyNumberFormat="1" applyFont="1" applyFill="1" applyBorder="1" applyAlignment="1">
      <alignment horizontal="right" vertical="center"/>
    </xf>
    <xf numFmtId="164" fontId="8" fillId="9" borderId="8" xfId="0" applyNumberFormat="1" applyFont="1" applyFill="1" applyBorder="1" applyAlignment="1" applyProtection="1">
      <alignment horizontal="left" vertical="center"/>
    </xf>
    <xf numFmtId="2" fontId="8" fillId="9" borderId="8" xfId="0" applyNumberFormat="1" applyFont="1" applyFill="1" applyBorder="1" applyAlignment="1">
      <alignment horizontal="right" vertical="center"/>
    </xf>
    <xf numFmtId="2" fontId="10" fillId="9" borderId="8" xfId="0" applyNumberFormat="1" applyFont="1" applyFill="1" applyBorder="1" applyAlignment="1">
      <alignment horizontal="right" vertical="center"/>
    </xf>
    <xf numFmtId="164" fontId="10" fillId="9" borderId="9" xfId="0" applyNumberFormat="1" applyFont="1" applyFill="1" applyBorder="1" applyAlignment="1" applyProtection="1">
      <alignment horizontal="left" vertical="center"/>
    </xf>
    <xf numFmtId="4" fontId="10" fillId="9" borderId="9" xfId="0" applyNumberFormat="1" applyFont="1" applyFill="1" applyBorder="1" applyAlignment="1" applyProtection="1">
      <alignment horizontal="right" vertical="center"/>
    </xf>
    <xf numFmtId="3" fontId="10" fillId="9" borderId="10" xfId="0" applyNumberFormat="1" applyFont="1" applyFill="1" applyBorder="1" applyAlignment="1">
      <alignment horizontal="left" vertical="center"/>
    </xf>
    <xf numFmtId="0" fontId="10" fillId="9" borderId="10" xfId="0" applyNumberFormat="1" applyFont="1" applyFill="1" applyBorder="1" applyAlignment="1">
      <alignment horizontal="right" vertical="center"/>
    </xf>
    <xf numFmtId="164" fontId="10" fillId="9" borderId="0" xfId="0" applyNumberFormat="1" applyFont="1" applyFill="1" applyBorder="1" applyAlignment="1" applyProtection="1">
      <alignment horizontal="left" vertical="center"/>
    </xf>
    <xf numFmtId="3" fontId="10" fillId="9" borderId="9" xfId="0" applyNumberFormat="1" applyFont="1" applyFill="1" applyBorder="1" applyAlignment="1" applyProtection="1">
      <alignment horizontal="right" vertical="center"/>
    </xf>
    <xf numFmtId="3" fontId="8" fillId="9" borderId="0" xfId="0" applyNumberFormat="1" applyFont="1" applyFill="1" applyBorder="1" applyAlignment="1" applyProtection="1">
      <alignment horizontal="right" indent="2"/>
    </xf>
    <xf numFmtId="3" fontId="8" fillId="9" borderId="4" xfId="0" applyNumberFormat="1" applyFont="1" applyFill="1" applyBorder="1" applyAlignment="1" applyProtection="1">
      <alignment horizontal="right" indent="2"/>
    </xf>
    <xf numFmtId="3" fontId="8" fillId="9" borderId="0" xfId="0" applyNumberFormat="1" applyFont="1" applyFill="1" applyBorder="1" applyAlignment="1">
      <alignment vertical="center" wrapText="1"/>
    </xf>
    <xf numFmtId="3" fontId="10" fillId="9" borderId="5" xfId="0" applyNumberFormat="1" applyFont="1" applyFill="1" applyBorder="1" applyAlignment="1"/>
    <xf numFmtId="3" fontId="10" fillId="9" borderId="4" xfId="0" applyNumberFormat="1" applyFont="1" applyFill="1" applyBorder="1" applyAlignment="1"/>
    <xf numFmtId="0" fontId="10" fillId="9" borderId="4" xfId="0" applyNumberFormat="1" applyFont="1" applyFill="1" applyBorder="1" applyAlignment="1">
      <alignment horizontal="center"/>
    </xf>
    <xf numFmtId="1" fontId="10" fillId="9" borderId="0" xfId="0" applyNumberFormat="1" applyFont="1" applyFill="1" applyBorder="1" applyAlignment="1">
      <alignment horizontal="left" vertical="center"/>
    </xf>
    <xf numFmtId="1" fontId="10" fillId="9" borderId="1" xfId="0" applyNumberFormat="1" applyFont="1" applyFill="1" applyBorder="1" applyAlignment="1">
      <alignment horizontal="left" vertical="center"/>
    </xf>
    <xf numFmtId="3" fontId="8" fillId="9" borderId="4" xfId="0" applyNumberFormat="1" applyFont="1" applyFill="1" applyBorder="1" applyAlignment="1" applyProtection="1">
      <alignment horizontal="center"/>
    </xf>
    <xf numFmtId="1" fontId="8" fillId="9" borderId="0" xfId="0" applyNumberFormat="1" applyFont="1" applyFill="1" applyBorder="1" applyAlignment="1" applyProtection="1">
      <alignment horizontal="center"/>
    </xf>
    <xf numFmtId="1" fontId="8" fillId="9" borderId="1" xfId="0" applyNumberFormat="1" applyFont="1" applyFill="1" applyBorder="1" applyAlignment="1" applyProtection="1">
      <alignment horizontal="center"/>
    </xf>
    <xf numFmtId="3" fontId="8" fillId="9" borderId="6" xfId="0" applyNumberFormat="1" applyFont="1" applyFill="1" applyBorder="1" applyAlignment="1">
      <alignment wrapText="1"/>
    </xf>
    <xf numFmtId="3" fontId="8" fillId="9" borderId="0" xfId="0" applyNumberFormat="1" applyFont="1" applyFill="1" applyAlignment="1">
      <alignment horizontal="right"/>
    </xf>
    <xf numFmtId="3" fontId="10" fillId="9" borderId="6" xfId="0" applyNumberFormat="1" applyFont="1" applyFill="1" applyBorder="1" applyAlignment="1"/>
    <xf numFmtId="3" fontId="10" fillId="9" borderId="6" xfId="0" applyNumberFormat="1" applyFont="1" applyFill="1" applyBorder="1" applyAlignment="1">
      <alignment horizontal="right"/>
    </xf>
    <xf numFmtId="0" fontId="46" fillId="0" borderId="0" xfId="0" applyFont="1"/>
    <xf numFmtId="0" fontId="39" fillId="0" borderId="0" xfId="0" applyFont="1"/>
    <xf numFmtId="3" fontId="43" fillId="0" borderId="0" xfId="0" applyNumberFormat="1" applyFont="1" applyFill="1" applyAlignment="1"/>
    <xf numFmtId="4" fontId="43" fillId="0" borderId="0" xfId="0" applyNumberFormat="1" applyFont="1" applyFill="1" applyAlignment="1"/>
    <xf numFmtId="4" fontId="43" fillId="0" borderId="0" xfId="0" applyNumberFormat="1" applyFont="1" applyFill="1" applyAlignment="1">
      <alignment horizontal="right"/>
    </xf>
    <xf numFmtId="3" fontId="43" fillId="0" borderId="0" xfId="0" applyNumberFormat="1" applyFont="1" applyFill="1" applyAlignment="1">
      <alignment horizontal="right" indent="2"/>
    </xf>
    <xf numFmtId="3" fontId="43" fillId="0" borderId="0" xfId="0" applyNumberFormat="1" applyFont="1" applyFill="1" applyAlignment="1">
      <alignment horizontal="center"/>
    </xf>
    <xf numFmtId="173" fontId="43" fillId="0" borderId="0" xfId="0" applyNumberFormat="1" applyFont="1" applyFill="1" applyBorder="1" applyAlignment="1" applyProtection="1">
      <alignment horizontal="right"/>
    </xf>
    <xf numFmtId="4" fontId="43" fillId="0" borderId="0" xfId="0" applyNumberFormat="1" applyFont="1" applyFill="1" applyAlignment="1">
      <alignment horizontal="center"/>
    </xf>
    <xf numFmtId="3" fontId="8" fillId="9" borderId="6" xfId="0" applyNumberFormat="1" applyFont="1" applyFill="1" applyBorder="1" applyAlignment="1">
      <alignment horizontal="right" wrapText="1"/>
    </xf>
    <xf numFmtId="0" fontId="9" fillId="0" borderId="0" xfId="11" applyFont="1" applyFill="1" applyAlignment="1" applyProtection="1">
      <alignment horizontal="right"/>
    </xf>
    <xf numFmtId="0" fontId="9" fillId="0" borderId="0" xfId="0" applyFont="1" applyFill="1" applyAlignment="1" applyProtection="1">
      <alignment horizontal="right"/>
    </xf>
    <xf numFmtId="0" fontId="7" fillId="3" borderId="8" xfId="0" applyNumberFormat="1" applyFont="1" applyFill="1" applyBorder="1" applyAlignment="1">
      <alignment horizontal="center"/>
    </xf>
    <xf numFmtId="3" fontId="44" fillId="0" borderId="0" xfId="0" applyNumberFormat="1" applyFont="1" applyFill="1" applyBorder="1" applyAlignment="1">
      <alignment horizontal="center"/>
    </xf>
    <xf numFmtId="3" fontId="0" fillId="0" borderId="0" xfId="0" applyNumberFormat="1" applyFill="1" applyBorder="1" applyAlignment="1">
      <alignment horizontal="center"/>
    </xf>
    <xf numFmtId="0" fontId="7" fillId="3" borderId="0" xfId="0" applyNumberFormat="1" applyFont="1" applyFill="1" applyBorder="1" applyAlignment="1">
      <alignment horizontal="center"/>
    </xf>
    <xf numFmtId="175" fontId="2" fillId="0" borderId="0" xfId="12" applyFill="1" applyProtection="1"/>
    <xf numFmtId="175" fontId="13" fillId="0" borderId="0" xfId="12" applyFont="1" applyFill="1" applyBorder="1" applyProtection="1"/>
    <xf numFmtId="175" fontId="12" fillId="0" borderId="0" xfId="12" applyFont="1" applyFill="1" applyBorder="1" applyProtection="1"/>
    <xf numFmtId="175" fontId="10" fillId="0" borderId="0" xfId="12" applyFont="1" applyFill="1" applyBorder="1" applyAlignment="1" applyProtection="1"/>
    <xf numFmtId="175" fontId="10" fillId="0" borderId="0" xfId="12" applyFont="1" applyFill="1" applyBorder="1" applyAlignment="1" applyProtection="1">
      <alignment horizontal="left" vertical="center" indent="1"/>
    </xf>
    <xf numFmtId="175" fontId="12" fillId="0" borderId="0" xfId="12" applyFont="1" applyFill="1" applyBorder="1" applyAlignment="1" applyProtection="1">
      <alignment horizontal="left" indent="1"/>
    </xf>
    <xf numFmtId="175" fontId="47" fillId="0" borderId="0" xfId="12" applyFont="1" applyFill="1" applyBorder="1" applyAlignment="1" applyProtection="1"/>
    <xf numFmtId="175" fontId="10" fillId="9" borderId="0" xfId="12" applyFont="1" applyFill="1" applyBorder="1" applyAlignment="1" applyProtection="1">
      <alignment horizontal="left"/>
    </xf>
    <xf numFmtId="0" fontId="48" fillId="10" borderId="0" xfId="7" applyFont="1" applyFill="1" applyBorder="1" applyAlignment="1"/>
    <xf numFmtId="0" fontId="4" fillId="0" borderId="0" xfId="7" applyAlignment="1">
      <alignment horizontal="left"/>
    </xf>
    <xf numFmtId="0" fontId="4" fillId="0" borderId="0" xfId="7" applyNumberFormat="1"/>
    <xf numFmtId="175" fontId="10" fillId="0" borderId="0" xfId="12" applyFont="1" applyFill="1" applyBorder="1" applyAlignment="1" applyProtection="1">
      <alignment vertical="top" wrapText="1"/>
    </xf>
    <xf numFmtId="175" fontId="12" fillId="9" borderId="0" xfId="12" applyFont="1" applyFill="1" applyBorder="1" applyAlignment="1" applyProtection="1">
      <alignment horizontal="left" indent="1"/>
    </xf>
    <xf numFmtId="175" fontId="10" fillId="0" borderId="0" xfId="12" applyFont="1" applyFill="1" applyBorder="1" applyAlignment="1" applyProtection="1">
      <alignment wrapText="1"/>
    </xf>
    <xf numFmtId="175" fontId="10" fillId="0" borderId="0" xfId="12" applyFont="1" applyFill="1" applyBorder="1" applyAlignment="1" applyProtection="1">
      <alignment horizontal="left"/>
    </xf>
    <xf numFmtId="175" fontId="2" fillId="9" borderId="0" xfId="12" applyFill="1" applyProtection="1"/>
    <xf numFmtId="0" fontId="46" fillId="0" borderId="0" xfId="7" applyFont="1" applyAlignment="1">
      <alignment horizontal="left" readingOrder="1"/>
    </xf>
    <xf numFmtId="0" fontId="46" fillId="0" borderId="0" xfId="7" applyFont="1" applyAlignment="1">
      <alignment horizontal="justify" wrapText="1" readingOrder="1"/>
    </xf>
    <xf numFmtId="177" fontId="2" fillId="0" borderId="0" xfId="12" applyNumberFormat="1" applyFill="1" applyProtection="1"/>
    <xf numFmtId="175" fontId="38" fillId="0" borderId="0" xfId="12" applyFont="1" applyFill="1" applyBorder="1" applyProtection="1"/>
    <xf numFmtId="175" fontId="2" fillId="0" borderId="0" xfId="12" applyNumberFormat="1" applyFont="1" applyFill="1" applyBorder="1" applyProtection="1"/>
    <xf numFmtId="175" fontId="45" fillId="0" borderId="0" xfId="12" applyFont="1" applyFill="1" applyBorder="1" applyAlignment="1" applyProtection="1">
      <alignment wrapText="1"/>
    </xf>
    <xf numFmtId="165" fontId="2" fillId="0" borderId="0" xfId="12" applyNumberFormat="1" applyFont="1" applyFill="1" applyBorder="1" applyProtection="1"/>
    <xf numFmtId="175" fontId="45" fillId="0" borderId="0" xfId="12" applyFont="1" applyFill="1" applyBorder="1" applyAlignment="1" applyProtection="1">
      <alignment vertical="top" wrapText="1"/>
    </xf>
    <xf numFmtId="175" fontId="2" fillId="0" borderId="0" xfId="12" applyNumberFormat="1" applyFont="1" applyFill="1" applyProtection="1"/>
    <xf numFmtId="0" fontId="46" fillId="0" borderId="0" xfId="7" applyFont="1" applyAlignment="1">
      <alignment horizontal="left" wrapText="1" readingOrder="1"/>
    </xf>
    <xf numFmtId="0" fontId="8" fillId="0" borderId="0" xfId="7" applyFont="1" applyFill="1" applyProtection="1"/>
    <xf numFmtId="0" fontId="8" fillId="0" borderId="0" xfId="7" quotePrefix="1" applyFont="1" applyFill="1" applyProtection="1"/>
    <xf numFmtId="0" fontId="4" fillId="0" borderId="0" xfId="7" applyFill="1" applyAlignment="1" applyProtection="1">
      <alignment wrapText="1"/>
    </xf>
    <xf numFmtId="0" fontId="4" fillId="0" borderId="0" xfId="7" applyFill="1" applyProtection="1"/>
    <xf numFmtId="0" fontId="9" fillId="0" borderId="0" xfId="7" applyFont="1" applyFill="1" applyAlignment="1" applyProtection="1"/>
    <xf numFmtId="0" fontId="50" fillId="0" borderId="0" xfId="7" applyFont="1" applyFill="1" applyBorder="1" applyProtection="1"/>
    <xf numFmtId="0" fontId="51" fillId="0" borderId="0" xfId="7" applyFont="1" applyFill="1" applyBorder="1" applyProtection="1"/>
    <xf numFmtId="0" fontId="10" fillId="0" borderId="0" xfId="7" applyFont="1" applyFill="1" applyBorder="1" applyAlignment="1" applyProtection="1"/>
    <xf numFmtId="0" fontId="10" fillId="0" borderId="0" xfId="7" applyFont="1" applyFill="1" applyBorder="1" applyAlignment="1" applyProtection="1">
      <alignment horizontal="left" vertical="center" indent="1"/>
    </xf>
    <xf numFmtId="0" fontId="52" fillId="0" borderId="0" xfId="7" applyFont="1" applyAlignment="1">
      <alignment horizontal="left"/>
    </xf>
    <xf numFmtId="0" fontId="54" fillId="0" borderId="0" xfId="14" applyFont="1"/>
    <xf numFmtId="0" fontId="53" fillId="0" borderId="0" xfId="14"/>
    <xf numFmtId="0" fontId="54" fillId="9" borderId="0" xfId="14" applyFont="1" applyFill="1"/>
    <xf numFmtId="0" fontId="6" fillId="0" borderId="0" xfId="7" applyFont="1" applyFill="1" applyBorder="1" applyProtection="1"/>
    <xf numFmtId="0" fontId="55" fillId="0" borderId="0" xfId="7" applyFont="1" applyFill="1" applyBorder="1" applyProtection="1"/>
    <xf numFmtId="0" fontId="10" fillId="0" borderId="0" xfId="7" applyFont="1" applyFill="1" applyBorder="1" applyAlignment="1" applyProtection="1">
      <alignment vertical="top" wrapText="1"/>
    </xf>
    <xf numFmtId="0" fontId="55" fillId="0" borderId="0" xfId="7" applyFont="1" applyFill="1" applyBorder="1" applyAlignment="1" applyProtection="1"/>
    <xf numFmtId="0" fontId="55" fillId="9" borderId="0" xfId="7" applyFont="1" applyFill="1" applyBorder="1" applyProtection="1"/>
    <xf numFmtId="0" fontId="55" fillId="0" borderId="0" xfId="7" applyFont="1" applyFill="1" applyBorder="1" applyAlignment="1" applyProtection="1">
      <alignment vertical="top" wrapText="1"/>
    </xf>
    <xf numFmtId="0" fontId="46" fillId="0" borderId="0" xfId="7" applyFont="1" applyFill="1" applyBorder="1" applyAlignment="1" applyProtection="1"/>
    <xf numFmtId="164" fontId="54" fillId="0" borderId="0" xfId="14" applyNumberFormat="1" applyFont="1"/>
    <xf numFmtId="0" fontId="55" fillId="9" borderId="0" xfId="7" applyFont="1" applyFill="1" applyBorder="1" applyAlignment="1" applyProtection="1">
      <alignment vertical="top" wrapText="1"/>
    </xf>
    <xf numFmtId="0" fontId="4" fillId="0" borderId="0" xfId="7" applyFill="1" applyAlignment="1" applyProtection="1"/>
    <xf numFmtId="0" fontId="54" fillId="0" borderId="0" xfId="14" applyFont="1" applyAlignment="1">
      <alignment horizontal="center"/>
    </xf>
    <xf numFmtId="0" fontId="15" fillId="9" borderId="0" xfId="0" applyFont="1" applyFill="1" applyBorder="1" applyAlignment="1" applyProtection="1">
      <alignment horizontal="right" vertical="top"/>
    </xf>
    <xf numFmtId="0" fontId="10" fillId="9" borderId="0" xfId="3" applyFont="1" applyFill="1" applyBorder="1" applyAlignment="1" applyProtection="1">
      <alignment horizontal="left" vertical="top" wrapText="1"/>
    </xf>
    <xf numFmtId="0" fontId="45" fillId="0" borderId="0" xfId="0" applyFont="1"/>
    <xf numFmtId="1" fontId="56" fillId="11" borderId="9" xfId="0" applyNumberFormat="1" applyFont="1" applyFill="1" applyBorder="1" applyAlignment="1"/>
    <xf numFmtId="1" fontId="56" fillId="12" borderId="8" xfId="0" applyNumberFormat="1" applyFont="1" applyFill="1" applyBorder="1" applyAlignment="1"/>
    <xf numFmtId="1" fontId="56" fillId="12" borderId="9" xfId="0" applyNumberFormat="1" applyFont="1" applyFill="1" applyBorder="1" applyAlignment="1">
      <alignment horizontal="center" vertical="center" wrapText="1"/>
    </xf>
    <xf numFmtId="178" fontId="45" fillId="11" borderId="0" xfId="0" applyNumberFormat="1" applyFont="1" applyFill="1" applyBorder="1" applyAlignment="1">
      <alignment horizontal="left"/>
    </xf>
    <xf numFmtId="1" fontId="56" fillId="12" borderId="14" xfId="0" applyNumberFormat="1" applyFont="1" applyFill="1" applyBorder="1" applyAlignment="1"/>
    <xf numFmtId="3" fontId="8" fillId="9" borderId="15" xfId="0" applyNumberFormat="1" applyFont="1" applyFill="1" applyBorder="1" applyAlignment="1" applyProtection="1">
      <alignment horizontal="right" indent="2"/>
    </xf>
    <xf numFmtId="0" fontId="57" fillId="0" borderId="0" xfId="0" applyFont="1" applyFill="1" applyProtection="1"/>
    <xf numFmtId="0" fontId="10" fillId="0" borderId="0" xfId="0" applyFont="1" applyFill="1" applyBorder="1" applyAlignment="1" applyProtection="1">
      <alignment horizontal="center"/>
    </xf>
    <xf numFmtId="0" fontId="8" fillId="0" borderId="0" xfId="0" applyFont="1" applyFill="1" applyProtection="1"/>
    <xf numFmtId="0" fontId="8" fillId="9" borderId="3" xfId="0" applyFont="1" applyFill="1" applyBorder="1" applyAlignment="1">
      <alignment horizontal="center"/>
    </xf>
    <xf numFmtId="0" fontId="10" fillId="9" borderId="3" xfId="0" applyFont="1" applyFill="1" applyBorder="1" applyAlignment="1">
      <alignment horizontal="center"/>
    </xf>
    <xf numFmtId="0" fontId="10" fillId="9" borderId="3" xfId="0" applyFont="1" applyFill="1" applyBorder="1" applyAlignment="1">
      <alignment horizontal="center" wrapText="1"/>
    </xf>
    <xf numFmtId="0" fontId="10" fillId="9" borderId="17" xfId="0" applyFont="1" applyFill="1" applyBorder="1" applyAlignment="1">
      <alignment horizontal="center" wrapText="1"/>
    </xf>
    <xf numFmtId="3" fontId="39" fillId="0" borderId="0" xfId="0" applyNumberFormat="1" applyFont="1" applyFill="1"/>
    <xf numFmtId="3" fontId="39" fillId="0" borderId="0" xfId="0" applyNumberFormat="1" applyFont="1" applyFill="1" applyBorder="1"/>
    <xf numFmtId="2" fontId="10" fillId="0" borderId="0" xfId="0" applyNumberFormat="1" applyFont="1" applyFill="1" applyBorder="1" applyAlignment="1" applyProtection="1">
      <alignment horizontal="left"/>
    </xf>
    <xf numFmtId="2" fontId="10" fillId="0" borderId="1" xfId="0" applyNumberFormat="1" applyFont="1" applyFill="1" applyBorder="1" applyAlignment="1" applyProtection="1">
      <alignment horizontal="left" vertical="center"/>
    </xf>
    <xf numFmtId="2" fontId="8" fillId="0" borderId="1" xfId="0" applyNumberFormat="1" applyFont="1" applyFill="1" applyBorder="1" applyAlignment="1" applyProtection="1">
      <alignment horizontal="centerContinuous"/>
    </xf>
    <xf numFmtId="2" fontId="10" fillId="9" borderId="1" xfId="0" applyNumberFormat="1" applyFont="1" applyFill="1" applyBorder="1" applyAlignment="1" applyProtection="1">
      <alignment horizontal="center" wrapText="1"/>
    </xf>
    <xf numFmtId="3" fontId="8" fillId="9" borderId="0" xfId="0" applyNumberFormat="1" applyFont="1" applyFill="1" applyAlignment="1">
      <alignment horizontal="left"/>
    </xf>
    <xf numFmtId="164" fontId="8" fillId="9" borderId="0" xfId="0" applyNumberFormat="1" applyFont="1" applyFill="1" applyAlignment="1" applyProtection="1">
      <alignment horizontal="right" indent="2"/>
    </xf>
    <xf numFmtId="9" fontId="8" fillId="9" borderId="0" xfId="0" applyNumberFormat="1" applyFont="1" applyFill="1" applyAlignment="1" applyProtection="1">
      <alignment horizontal="right" indent="2"/>
    </xf>
    <xf numFmtId="164" fontId="10" fillId="9" borderId="3" xfId="0" applyNumberFormat="1" applyFont="1" applyFill="1" applyBorder="1" applyAlignment="1" applyProtection="1">
      <alignment horizontal="right" indent="2"/>
    </xf>
    <xf numFmtId="168" fontId="0" fillId="0" borderId="0" xfId="0" applyNumberFormat="1"/>
    <xf numFmtId="175" fontId="12" fillId="9" borderId="0" xfId="12" applyFont="1" applyFill="1" applyBorder="1" applyProtection="1"/>
    <xf numFmtId="1" fontId="10" fillId="9" borderId="3" xfId="0" applyNumberFormat="1" applyFont="1" applyFill="1" applyBorder="1" applyAlignment="1" applyProtection="1">
      <alignment horizontal="left"/>
    </xf>
    <xf numFmtId="0" fontId="58" fillId="3" borderId="2" xfId="15" applyFont="1" applyFill="1" applyBorder="1" applyProtection="1"/>
    <xf numFmtId="0" fontId="7" fillId="3" borderId="2" xfId="15" applyFont="1" applyFill="1" applyBorder="1" applyAlignment="1" applyProtection="1">
      <alignment horizontal="center" vertical="center"/>
    </xf>
    <xf numFmtId="0" fontId="7" fillId="3" borderId="1" xfId="15" applyFont="1" applyFill="1" applyBorder="1" applyProtection="1"/>
    <xf numFmtId="0" fontId="7" fillId="3" borderId="1" xfId="15" applyFont="1" applyFill="1" applyBorder="1" applyAlignment="1" applyProtection="1">
      <alignment horizontal="right"/>
    </xf>
    <xf numFmtId="0" fontId="8" fillId="9" borderId="0" xfId="15" applyFont="1" applyFill="1" applyBorder="1" applyProtection="1"/>
    <xf numFmtId="164" fontId="8" fillId="9" borderId="0" xfId="15" applyNumberFormat="1" applyFont="1" applyFill="1" applyBorder="1" applyProtection="1"/>
    <xf numFmtId="170" fontId="8" fillId="9" borderId="0" xfId="15" applyNumberFormat="1" applyFont="1" applyFill="1" applyBorder="1" applyAlignment="1" applyProtection="1">
      <alignment horizontal="right"/>
    </xf>
    <xf numFmtId="170" fontId="8" fillId="9" borderId="0" xfId="15" applyNumberFormat="1" applyFont="1" applyFill="1" applyBorder="1" applyProtection="1"/>
    <xf numFmtId="0" fontId="8" fillId="9" borderId="0" xfId="15" applyFont="1" applyFill="1" applyBorder="1" applyAlignment="1" applyProtection="1">
      <alignment horizontal="left"/>
    </xf>
    <xf numFmtId="0" fontId="10" fillId="9" borderId="3" xfId="15" applyFont="1" applyFill="1" applyBorder="1" applyProtection="1"/>
    <xf numFmtId="164" fontId="10" fillId="9" borderId="3" xfId="15" applyNumberFormat="1" applyFont="1" applyFill="1" applyBorder="1" applyProtection="1"/>
    <xf numFmtId="170" fontId="10" fillId="9" borderId="3" xfId="15" applyNumberFormat="1" applyFont="1" applyFill="1" applyBorder="1" applyProtection="1"/>
    <xf numFmtId="0" fontId="10" fillId="9" borderId="1" xfId="0" applyNumberFormat="1" applyFont="1" applyFill="1" applyBorder="1" applyAlignment="1">
      <alignment horizontal="center" wrapText="1"/>
    </xf>
    <xf numFmtId="1" fontId="10" fillId="9" borderId="1" xfId="0" applyNumberFormat="1" applyFont="1" applyFill="1" applyBorder="1" applyAlignment="1">
      <alignment horizontal="center" vertical="center" wrapText="1"/>
    </xf>
    <xf numFmtId="1" fontId="56" fillId="12" borderId="9" xfId="0" applyNumberFormat="1" applyFont="1" applyFill="1" applyBorder="1" applyAlignment="1">
      <alignment horizontal="center" vertical="center" wrapText="1"/>
    </xf>
    <xf numFmtId="1" fontId="56" fillId="12" borderId="12" xfId="0" applyNumberFormat="1" applyFont="1" applyFill="1" applyBorder="1" applyAlignment="1">
      <alignment horizontal="center" vertical="center" wrapText="1"/>
    </xf>
    <xf numFmtId="3" fontId="59" fillId="0" borderId="0" xfId="0" applyNumberFormat="1" applyFont="1" applyFill="1" applyAlignment="1">
      <alignment horizontal="right" indent="2"/>
    </xf>
    <xf numFmtId="4" fontId="59" fillId="0" borderId="0" xfId="0" applyNumberFormat="1" applyFont="1" applyFill="1" applyAlignment="1">
      <alignment horizontal="right" indent="2"/>
    </xf>
    <xf numFmtId="1" fontId="56" fillId="12" borderId="21" xfId="0" applyNumberFormat="1" applyFont="1" applyFill="1" applyBorder="1" applyAlignment="1">
      <alignment horizontal="center" vertical="center" wrapText="1"/>
    </xf>
    <xf numFmtId="164" fontId="46" fillId="12" borderId="0" xfId="0" applyNumberFormat="1" applyFont="1" applyFill="1" applyBorder="1" applyAlignment="1">
      <alignment horizontal="center"/>
    </xf>
    <xf numFmtId="164" fontId="46" fillId="12" borderId="22" xfId="0" applyNumberFormat="1" applyFont="1" applyFill="1" applyBorder="1" applyAlignment="1">
      <alignment horizontal="center"/>
    </xf>
    <xf numFmtId="164" fontId="45" fillId="12" borderId="9" xfId="0" applyNumberFormat="1" applyFont="1" applyFill="1" applyBorder="1" applyAlignment="1">
      <alignment horizontal="center"/>
    </xf>
    <xf numFmtId="164" fontId="45" fillId="12" borderId="21" xfId="0" applyNumberFormat="1" applyFont="1" applyFill="1" applyBorder="1" applyAlignment="1">
      <alignment horizontal="center"/>
    </xf>
    <xf numFmtId="3" fontId="45" fillId="11" borderId="9" xfId="0" applyNumberFormat="1" applyFont="1" applyFill="1" applyBorder="1" applyAlignment="1">
      <alignment horizontal="center"/>
    </xf>
    <xf numFmtId="164" fontId="45" fillId="11" borderId="9" xfId="0" applyNumberFormat="1" applyFont="1" applyFill="1" applyBorder="1" applyAlignment="1">
      <alignment horizontal="center"/>
    </xf>
    <xf numFmtId="1" fontId="56" fillId="12" borderId="23" xfId="0" applyNumberFormat="1" applyFont="1" applyFill="1" applyBorder="1" applyAlignment="1">
      <alignment horizontal="center" vertical="center" wrapText="1"/>
    </xf>
    <xf numFmtId="3" fontId="46" fillId="11" borderId="0" xfId="0" applyNumberFormat="1" applyFont="1" applyFill="1" applyBorder="1" applyAlignment="1">
      <alignment horizontal="center"/>
    </xf>
    <xf numFmtId="164" fontId="46" fillId="11" borderId="0" xfId="0" applyNumberFormat="1" applyFont="1" applyFill="1" applyBorder="1" applyAlignment="1">
      <alignment horizontal="center"/>
    </xf>
    <xf numFmtId="164" fontId="46" fillId="11" borderId="24" xfId="0" applyNumberFormat="1" applyFont="1" applyFill="1" applyBorder="1" applyAlignment="1">
      <alignment horizontal="center"/>
    </xf>
    <xf numFmtId="164" fontId="45" fillId="11" borderId="23" xfId="0" applyNumberFormat="1" applyFont="1" applyFill="1" applyBorder="1" applyAlignment="1">
      <alignment horizontal="center"/>
    </xf>
    <xf numFmtId="1" fontId="56" fillId="12" borderId="25" xfId="0" applyNumberFormat="1" applyFont="1" applyFill="1" applyBorder="1" applyAlignment="1">
      <alignment horizontal="center" vertical="center" wrapText="1"/>
    </xf>
    <xf numFmtId="1" fontId="56" fillId="12" borderId="26" xfId="0" applyNumberFormat="1" applyFont="1" applyFill="1" applyBorder="1" applyAlignment="1">
      <alignment horizontal="center" vertical="center" wrapText="1"/>
    </xf>
    <xf numFmtId="4" fontId="5" fillId="0" borderId="0" xfId="0" applyNumberFormat="1" applyFont="1" applyFill="1" applyBorder="1" applyAlignment="1" applyProtection="1">
      <alignment horizontal="right"/>
    </xf>
    <xf numFmtId="164" fontId="39" fillId="0" borderId="0" xfId="0" applyNumberFormat="1" applyFont="1" applyFill="1" applyBorder="1" applyAlignment="1" applyProtection="1">
      <alignment horizontal="right"/>
    </xf>
    <xf numFmtId="0" fontId="10" fillId="9" borderId="0" xfId="3" applyFont="1" applyFill="1" applyBorder="1" applyAlignment="1" applyProtection="1">
      <alignment horizontal="left" wrapText="1"/>
    </xf>
    <xf numFmtId="168" fontId="8" fillId="0" borderId="0" xfId="0" applyNumberFormat="1" applyFont="1" applyFill="1" applyAlignment="1">
      <alignment horizontal="center"/>
    </xf>
    <xf numFmtId="9" fontId="10" fillId="9" borderId="9" xfId="0" applyNumberFormat="1" applyFont="1" applyFill="1" applyBorder="1" applyAlignment="1" applyProtection="1">
      <alignment horizontal="right" indent="2"/>
    </xf>
    <xf numFmtId="0" fontId="60" fillId="0" borderId="0" xfId="14" applyFont="1"/>
    <xf numFmtId="171" fontId="46" fillId="0" borderId="0" xfId="0" applyNumberFormat="1" applyFont="1" applyFill="1" applyBorder="1" applyProtection="1"/>
    <xf numFmtId="0" fontId="62" fillId="0" borderId="0" xfId="0" applyFont="1"/>
    <xf numFmtId="0" fontId="62" fillId="0" borderId="0" xfId="0" applyFont="1" applyBorder="1"/>
    <xf numFmtId="176" fontId="5" fillId="0" borderId="0" xfId="0" applyNumberFormat="1" applyFont="1" applyFill="1" applyBorder="1" applyProtection="1"/>
    <xf numFmtId="3" fontId="0" fillId="0" borderId="0" xfId="0" applyNumberFormat="1" applyFont="1" applyFill="1" applyBorder="1" applyAlignment="1">
      <alignment horizontal="center"/>
    </xf>
    <xf numFmtId="0" fontId="0" fillId="0" borderId="0" xfId="0" applyFont="1" applyBorder="1"/>
    <xf numFmtId="164" fontId="8" fillId="9" borderId="0" xfId="0" applyNumberFormat="1" applyFont="1" applyFill="1" applyAlignment="1">
      <alignment horizontal="right"/>
    </xf>
    <xf numFmtId="3" fontId="63" fillId="0" borderId="0" xfId="0" applyNumberFormat="1" applyFont="1" applyFill="1"/>
    <xf numFmtId="1" fontId="56" fillId="12" borderId="9" xfId="0" applyNumberFormat="1" applyFont="1" applyFill="1" applyBorder="1" applyAlignment="1">
      <alignment horizontal="center" vertical="center" wrapText="1"/>
    </xf>
    <xf numFmtId="1" fontId="56" fillId="12" borderId="12" xfId="0" applyNumberFormat="1" applyFont="1" applyFill="1" applyBorder="1" applyAlignment="1">
      <alignment horizontal="center" vertical="center" wrapText="1"/>
    </xf>
    <xf numFmtId="164" fontId="46" fillId="9" borderId="0" xfId="0" applyNumberFormat="1" applyFont="1" applyFill="1" applyBorder="1" applyAlignment="1" applyProtection="1">
      <alignment horizontal="right" indent="2"/>
    </xf>
    <xf numFmtId="164" fontId="8" fillId="9" borderId="0" xfId="0" applyNumberFormat="1" applyFont="1" applyFill="1" applyBorder="1" applyAlignment="1" applyProtection="1">
      <alignment horizontal="right" indent="2"/>
    </xf>
    <xf numFmtId="164" fontId="8" fillId="9" borderId="4" xfId="0" applyNumberFormat="1" applyFont="1" applyFill="1" applyBorder="1" applyAlignment="1" applyProtection="1">
      <alignment horizontal="right" indent="2"/>
    </xf>
    <xf numFmtId="0" fontId="0" fillId="0" borderId="0" xfId="0" applyFill="1" applyAlignment="1" applyProtection="1"/>
    <xf numFmtId="4" fontId="23" fillId="0" borderId="0" xfId="0" applyNumberFormat="1" applyFont="1" applyFill="1" applyBorder="1" applyAlignment="1" applyProtection="1">
      <alignment horizontal="right"/>
    </xf>
    <xf numFmtId="3" fontId="39" fillId="0" borderId="0" xfId="0" quotePrefix="1" applyNumberFormat="1" applyFont="1" applyFill="1" applyAlignment="1">
      <alignment horizontal="right"/>
    </xf>
    <xf numFmtId="164" fontId="39" fillId="0" borderId="0" xfId="0" applyNumberFormat="1" applyFont="1" applyFill="1"/>
    <xf numFmtId="164" fontId="43" fillId="0" borderId="0" xfId="0" applyNumberFormat="1" applyFont="1" applyFill="1" applyAlignment="1">
      <alignment horizontal="right"/>
    </xf>
    <xf numFmtId="4" fontId="43" fillId="0" borderId="0" xfId="0" applyNumberFormat="1" applyFont="1" applyFill="1" applyBorder="1" applyAlignment="1" applyProtection="1">
      <alignment horizontal="right" vertical="center"/>
    </xf>
    <xf numFmtId="164" fontId="39" fillId="0" borderId="0" xfId="0" applyNumberFormat="1" applyFont="1" applyFill="1" applyAlignment="1">
      <alignment horizontal="right"/>
    </xf>
    <xf numFmtId="4" fontId="39" fillId="0" borderId="0" xfId="0" applyNumberFormat="1" applyFont="1" applyFill="1" applyBorder="1"/>
    <xf numFmtId="175" fontId="45" fillId="0" borderId="0" xfId="12" applyFont="1" applyFill="1" applyBorder="1" applyAlignment="1" applyProtection="1">
      <alignment vertical="top" wrapText="1"/>
    </xf>
    <xf numFmtId="1" fontId="56" fillId="12" borderId="12" xfId="0" applyNumberFormat="1" applyFont="1" applyFill="1" applyBorder="1" applyAlignment="1">
      <alignment horizontal="center" vertical="center" wrapText="1"/>
    </xf>
    <xf numFmtId="179" fontId="8" fillId="0" borderId="0" xfId="17" applyNumberFormat="1" applyFont="1" applyFill="1"/>
    <xf numFmtId="164" fontId="45" fillId="11" borderId="25" xfId="0" applyNumberFormat="1" applyFont="1" applyFill="1" applyBorder="1" applyAlignment="1">
      <alignment horizontal="center"/>
    </xf>
    <xf numFmtId="164" fontId="46" fillId="11" borderId="27" xfId="0" applyNumberFormat="1" applyFont="1" applyFill="1" applyBorder="1" applyAlignment="1">
      <alignment horizontal="center"/>
    </xf>
    <xf numFmtId="164" fontId="46" fillId="11" borderId="28" xfId="0" applyNumberFormat="1" applyFont="1" applyFill="1" applyBorder="1" applyAlignment="1">
      <alignment horizontal="center"/>
    </xf>
    <xf numFmtId="3" fontId="64" fillId="0" borderId="0" xfId="0" applyNumberFormat="1" applyFont="1" applyFill="1" applyAlignment="1"/>
    <xf numFmtId="3" fontId="65" fillId="0" borderId="0" xfId="0" applyNumberFormat="1" applyFont="1" applyFill="1" applyAlignment="1"/>
    <xf numFmtId="164" fontId="65" fillId="9" borderId="1" xfId="0" applyNumberFormat="1" applyFont="1" applyFill="1" applyBorder="1" applyAlignment="1" applyProtection="1"/>
    <xf numFmtId="164" fontId="8" fillId="9" borderId="18" xfId="0" applyNumberFormat="1" applyFont="1" applyFill="1" applyBorder="1" applyAlignment="1" applyProtection="1">
      <alignment horizontal="right" indent="2"/>
    </xf>
    <xf numFmtId="164" fontId="8" fillId="9" borderId="19" xfId="0" applyNumberFormat="1" applyFont="1" applyFill="1" applyBorder="1" applyAlignment="1" applyProtection="1">
      <alignment horizontal="right" indent="2"/>
    </xf>
    <xf numFmtId="3" fontId="5" fillId="0" borderId="0" xfId="0" applyNumberFormat="1" applyFont="1" applyFill="1"/>
    <xf numFmtId="180" fontId="39" fillId="0" borderId="0" xfId="17" applyNumberFormat="1" applyFont="1" applyFill="1"/>
    <xf numFmtId="179" fontId="44" fillId="0" borderId="0" xfId="0" applyNumberFormat="1" applyFont="1" applyFill="1" applyBorder="1"/>
    <xf numFmtId="3" fontId="8" fillId="0" borderId="0" xfId="0" applyNumberFormat="1" applyFont="1" applyFill="1" applyBorder="1" applyAlignment="1">
      <alignment wrapText="1"/>
    </xf>
    <xf numFmtId="0" fontId="66" fillId="0" borderId="0" xfId="0" applyFont="1" applyFill="1" applyBorder="1" applyProtection="1"/>
    <xf numFmtId="0" fontId="66" fillId="0" borderId="0" xfId="0" applyFont="1" applyFill="1" applyBorder="1" applyAlignment="1" applyProtection="1">
      <alignment horizontal="center"/>
    </xf>
    <xf numFmtId="3" fontId="66" fillId="0" borderId="0" xfId="0" applyNumberFormat="1" applyFont="1" applyFill="1" applyAlignment="1"/>
    <xf numFmtId="3" fontId="66" fillId="0" borderId="0" xfId="0" applyNumberFormat="1" applyFont="1" applyFill="1" applyAlignment="1">
      <alignment horizontal="center"/>
    </xf>
    <xf numFmtId="0" fontId="5" fillId="0" borderId="0" xfId="0" applyFont="1" applyFill="1" applyBorder="1" applyProtection="1"/>
    <xf numFmtId="3" fontId="10" fillId="9" borderId="3" xfId="0" applyNumberFormat="1" applyFont="1" applyFill="1" applyBorder="1" applyAlignment="1">
      <alignment horizontal="left"/>
    </xf>
    <xf numFmtId="3" fontId="10" fillId="9" borderId="3" xfId="0" applyNumberFormat="1" applyFont="1" applyFill="1" applyBorder="1" applyAlignment="1">
      <alignment horizontal="right" indent="2"/>
    </xf>
    <xf numFmtId="0" fontId="9" fillId="0" borderId="0" xfId="11" applyFont="1" applyFill="1" applyAlignment="1" applyProtection="1">
      <alignment horizontal="right"/>
    </xf>
    <xf numFmtId="0" fontId="9" fillId="0" borderId="0" xfId="11" applyFont="1" applyFill="1" applyAlignment="1" applyProtection="1">
      <alignment horizontal="right"/>
    </xf>
    <xf numFmtId="0" fontId="9" fillId="0" borderId="0" xfId="0" applyFont="1" applyFill="1" applyAlignment="1" applyProtection="1">
      <alignment horizontal="right"/>
    </xf>
    <xf numFmtId="3" fontId="8" fillId="0" borderId="0" xfId="0" applyNumberFormat="1" applyFont="1" applyFill="1" applyAlignment="1">
      <alignment horizontal="center"/>
    </xf>
    <xf numFmtId="0" fontId="46" fillId="0" borderId="0" xfId="7" applyFont="1" applyAlignment="1">
      <alignment vertical="top" wrapText="1" readingOrder="1"/>
    </xf>
    <xf numFmtId="2" fontId="10" fillId="9" borderId="3" xfId="0" applyNumberFormat="1" applyFont="1" applyFill="1" applyBorder="1" applyAlignment="1" applyProtection="1">
      <alignment horizontal="center" wrapText="1"/>
    </xf>
    <xf numFmtId="0" fontId="9" fillId="0" borderId="0" xfId="18" applyFont="1" applyFill="1" applyAlignment="1" applyProtection="1">
      <alignment horizontal="right"/>
    </xf>
    <xf numFmtId="0" fontId="54" fillId="8" borderId="0" xfId="14" applyFont="1" applyFill="1"/>
    <xf numFmtId="0" fontId="55" fillId="8" borderId="0" xfId="7" applyFont="1" applyFill="1" applyBorder="1" applyProtection="1"/>
    <xf numFmtId="0" fontId="55" fillId="8" borderId="0" xfId="7" applyFont="1" applyFill="1" applyBorder="1" applyAlignment="1" applyProtection="1">
      <alignment vertical="top" wrapText="1"/>
    </xf>
    <xf numFmtId="3" fontId="10" fillId="0" borderId="0" xfId="0" applyNumberFormat="1" applyFont="1" applyFill="1" applyBorder="1" applyAlignment="1">
      <alignment vertical="top" wrapText="1"/>
    </xf>
    <xf numFmtId="3" fontId="8" fillId="0" borderId="0" xfId="0" applyNumberFormat="1" applyFont="1" applyFill="1" applyBorder="1" applyAlignment="1">
      <alignment vertical="center"/>
    </xf>
    <xf numFmtId="0" fontId="46" fillId="0" borderId="0" xfId="7" applyFont="1" applyAlignment="1">
      <alignment vertical="top" readingOrder="1"/>
    </xf>
    <xf numFmtId="0" fontId="9" fillId="0" borderId="0" xfId="11" applyFont="1" applyFill="1" applyAlignment="1" applyProtection="1">
      <alignment horizontal="right"/>
    </xf>
    <xf numFmtId="3" fontId="8" fillId="0" borderId="0" xfId="0" applyNumberFormat="1" applyFont="1" applyFill="1" applyBorder="1" applyAlignment="1">
      <alignment vertical="top"/>
    </xf>
    <xf numFmtId="3" fontId="40" fillId="0" borderId="0" xfId="0" applyNumberFormat="1" applyFont="1" applyFill="1" applyAlignment="1"/>
    <xf numFmtId="2" fontId="0" fillId="0" borderId="0" xfId="0" applyNumberFormat="1" applyFill="1" applyProtection="1"/>
    <xf numFmtId="1" fontId="45" fillId="11" borderId="9" xfId="0" applyNumberFormat="1" applyFont="1" applyFill="1" applyBorder="1" applyAlignment="1">
      <alignment horizontal="left"/>
    </xf>
    <xf numFmtId="0" fontId="9" fillId="0" borderId="0" xfId="11" applyFont="1" applyFill="1" applyAlignment="1" applyProtection="1">
      <alignment horizontal="right"/>
    </xf>
    <xf numFmtId="0" fontId="9" fillId="0" borderId="0" xfId="0" applyFont="1" applyFill="1" applyAlignment="1" applyProtection="1">
      <alignment horizontal="right"/>
    </xf>
    <xf numFmtId="0" fontId="8" fillId="0" borderId="2" xfId="0" applyFont="1" applyFill="1" applyBorder="1" applyAlignment="1" applyProtection="1">
      <alignment horizontal="left"/>
    </xf>
    <xf numFmtId="0" fontId="8" fillId="0" borderId="2" xfId="0" quotePrefix="1" applyFont="1" applyFill="1" applyBorder="1" applyAlignment="1" applyProtection="1">
      <alignment horizontal="left"/>
    </xf>
    <xf numFmtId="3" fontId="39" fillId="0" borderId="0" xfId="0" applyNumberFormat="1" applyFont="1" applyFill="1" applyAlignment="1"/>
    <xf numFmtId="3" fontId="39" fillId="0" borderId="0" xfId="0" applyNumberFormat="1" applyFont="1" applyFill="1" applyAlignment="1">
      <alignment horizontal="center"/>
    </xf>
    <xf numFmtId="164" fontId="46" fillId="11" borderId="29" xfId="0" applyNumberFormat="1" applyFont="1" applyFill="1" applyBorder="1" applyAlignment="1">
      <alignment horizontal="center"/>
    </xf>
    <xf numFmtId="164" fontId="46" fillId="11" borderId="8" xfId="0" applyNumberFormat="1" applyFont="1" applyFill="1" applyBorder="1" applyAlignment="1">
      <alignment horizontal="center"/>
    </xf>
    <xf numFmtId="164" fontId="46" fillId="12" borderId="29" xfId="0" applyNumberFormat="1" applyFont="1" applyFill="1" applyBorder="1" applyAlignment="1">
      <alignment horizontal="center"/>
    </xf>
    <xf numFmtId="0" fontId="10" fillId="9" borderId="3" xfId="0" applyFont="1" applyFill="1" applyBorder="1" applyAlignment="1">
      <alignment horizontal="center"/>
    </xf>
    <xf numFmtId="0" fontId="39" fillId="0" borderId="0" xfId="7" applyFont="1" applyAlignment="1">
      <alignment vertical="top" readingOrder="1"/>
    </xf>
    <xf numFmtId="3" fontId="40" fillId="9" borderId="0" xfId="0" applyNumberFormat="1" applyFont="1" applyFill="1" applyBorder="1" applyAlignment="1" applyProtection="1">
      <alignment horizontal="right" indent="2"/>
    </xf>
    <xf numFmtId="164" fontId="40" fillId="9" borderId="18" xfId="0" applyNumberFormat="1" applyFont="1" applyFill="1" applyBorder="1" applyAlignment="1" applyProtection="1">
      <alignment horizontal="right" indent="2"/>
    </xf>
    <xf numFmtId="3" fontId="8" fillId="0" borderId="6" xfId="0" applyNumberFormat="1" applyFont="1" applyFill="1" applyBorder="1" applyAlignment="1">
      <alignment horizontal="center" wrapText="1"/>
    </xf>
    <xf numFmtId="4" fontId="40" fillId="0" borderId="0" xfId="0" applyNumberFormat="1" applyFont="1" applyFill="1" applyAlignment="1"/>
    <xf numFmtId="3" fontId="8" fillId="0" borderId="4" xfId="0" applyNumberFormat="1" applyFont="1" applyFill="1" applyBorder="1" applyAlignment="1"/>
    <xf numFmtId="0" fontId="10" fillId="0" borderId="0" xfId="0" applyFont="1" applyFill="1"/>
    <xf numFmtId="166" fontId="8" fillId="0" borderId="0" xfId="0" applyNumberFormat="1" applyFont="1" applyFill="1"/>
    <xf numFmtId="0" fontId="66" fillId="0" borderId="0" xfId="0" applyFont="1" applyFill="1"/>
    <xf numFmtId="166" fontId="66" fillId="0" borderId="0" xfId="0" applyNumberFormat="1" applyFont="1" applyFill="1"/>
    <xf numFmtId="0" fontId="67" fillId="0" borderId="0" xfId="0" applyFont="1" applyFill="1"/>
    <xf numFmtId="3" fontId="10" fillId="0" borderId="6" xfId="0" applyNumberFormat="1" applyFont="1" applyFill="1" applyBorder="1" applyAlignment="1">
      <alignment horizontal="center" wrapText="1"/>
    </xf>
    <xf numFmtId="181" fontId="8" fillId="0" borderId="0" xfId="0" applyNumberFormat="1" applyFont="1" applyFill="1" applyAlignment="1">
      <alignment horizontal="right"/>
    </xf>
    <xf numFmtId="181" fontId="8" fillId="0" borderId="15" xfId="0" applyNumberFormat="1" applyFont="1" applyFill="1" applyBorder="1" applyAlignment="1">
      <alignment horizontal="right"/>
    </xf>
    <xf numFmtId="181" fontId="8" fillId="0" borderId="4" xfId="0" applyNumberFormat="1" applyFont="1" applyFill="1" applyBorder="1" applyAlignment="1">
      <alignment horizontal="right"/>
    </xf>
    <xf numFmtId="4" fontId="84" fillId="0" borderId="0" xfId="0" applyNumberFormat="1" applyFont="1" applyFill="1" applyAlignment="1"/>
    <xf numFmtId="10" fontId="85" fillId="0" borderId="0" xfId="17" applyNumberFormat="1" applyFont="1" applyFill="1"/>
    <xf numFmtId="3" fontId="85" fillId="0" borderId="0" xfId="0" applyNumberFormat="1" applyFont="1" applyFill="1"/>
    <xf numFmtId="4" fontId="85" fillId="0" borderId="0" xfId="0" applyNumberFormat="1" applyFont="1" applyFill="1"/>
    <xf numFmtId="3" fontId="8" fillId="44" borderId="0" xfId="0" applyNumberFormat="1" applyFont="1" applyFill="1"/>
    <xf numFmtId="10" fontId="86" fillId="0" borderId="0" xfId="17" applyNumberFormat="1" applyFont="1" applyFill="1"/>
    <xf numFmtId="3" fontId="87" fillId="0" borderId="0" xfId="0" applyNumberFormat="1" applyFont="1" applyFill="1"/>
    <xf numFmtId="0" fontId="44" fillId="0" borderId="0" xfId="0" applyFont="1" applyFill="1"/>
    <xf numFmtId="4" fontId="39" fillId="0" borderId="0" xfId="0" applyNumberFormat="1" applyFont="1" applyFill="1" applyAlignment="1"/>
    <xf numFmtId="3" fontId="8" fillId="9" borderId="6" xfId="0" applyNumberFormat="1" applyFont="1" applyFill="1" applyBorder="1" applyAlignment="1">
      <alignment horizontal="center" wrapText="1"/>
    </xf>
    <xf numFmtId="4" fontId="8" fillId="9" borderId="0" xfId="0" applyNumberFormat="1" applyFont="1" applyFill="1" applyAlignment="1">
      <alignment horizontal="center"/>
    </xf>
    <xf numFmtId="3" fontId="8" fillId="9" borderId="4" xfId="0" applyNumberFormat="1" applyFont="1" applyFill="1" applyBorder="1" applyAlignment="1"/>
    <xf numFmtId="4" fontId="8" fillId="9" borderId="4" xfId="0" applyNumberFormat="1" applyFont="1" applyFill="1" applyBorder="1" applyAlignment="1">
      <alignment horizontal="center"/>
    </xf>
    <xf numFmtId="1" fontId="10" fillId="9" borderId="6" xfId="0" applyNumberFormat="1" applyFont="1" applyFill="1" applyBorder="1" applyAlignment="1">
      <alignment horizontal="left"/>
    </xf>
    <xf numFmtId="4" fontId="10" fillId="9" borderId="6" xfId="0" applyNumberFormat="1" applyFont="1" applyFill="1" applyBorder="1" applyAlignment="1">
      <alignment horizontal="center"/>
    </xf>
    <xf numFmtId="1" fontId="45" fillId="9" borderId="3" xfId="0" applyNumberFormat="1" applyFont="1" applyFill="1" applyBorder="1" applyAlignment="1"/>
    <xf numFmtId="0" fontId="45" fillId="9" borderId="3" xfId="0" applyNumberFormat="1" applyFont="1" applyFill="1" applyBorder="1" applyAlignment="1">
      <alignment horizontal="right"/>
    </xf>
    <xf numFmtId="166" fontId="8" fillId="9" borderId="2" xfId="0" applyNumberFormat="1" applyFont="1" applyFill="1" applyBorder="1"/>
    <xf numFmtId="1" fontId="8" fillId="9" borderId="0" xfId="0" applyNumberFormat="1" applyFont="1" applyFill="1"/>
    <xf numFmtId="166" fontId="8" fillId="9" borderId="0" xfId="0" applyNumberFormat="1" applyFont="1" applyFill="1" applyBorder="1" applyAlignment="1">
      <alignment wrapText="1"/>
    </xf>
    <xf numFmtId="1" fontId="8" fillId="9" borderId="0" xfId="0" applyNumberFormat="1" applyFont="1" applyFill="1" applyAlignment="1">
      <alignment vertical="center"/>
    </xf>
    <xf numFmtId="166" fontId="8" fillId="9" borderId="0" xfId="0" applyNumberFormat="1" applyFont="1" applyFill="1"/>
    <xf numFmtId="166" fontId="8" fillId="9" borderId="8" xfId="0" applyNumberFormat="1" applyFont="1" applyFill="1" applyBorder="1" applyAlignment="1">
      <alignment wrapText="1"/>
    </xf>
    <xf numFmtId="1" fontId="8" fillId="9" borderId="11" xfId="0" applyNumberFormat="1" applyFont="1" applyFill="1" applyBorder="1" applyAlignment="1">
      <alignment vertical="center"/>
    </xf>
    <xf numFmtId="0" fontId="45" fillId="9" borderId="9" xfId="0" applyFont="1" applyFill="1" applyBorder="1"/>
    <xf numFmtId="0" fontId="46" fillId="9" borderId="9" xfId="0" applyFont="1" applyFill="1" applyBorder="1" applyAlignment="1">
      <alignment horizontal="right" wrapText="1"/>
    </xf>
    <xf numFmtId="0" fontId="8" fillId="9" borderId="0" xfId="0" applyFont="1" applyFill="1"/>
    <xf numFmtId="1" fontId="31" fillId="9" borderId="0" xfId="0" applyNumberFormat="1" applyFont="1" applyFill="1"/>
    <xf numFmtId="0" fontId="8" fillId="9" borderId="8" xfId="0" applyFont="1" applyFill="1" applyBorder="1"/>
    <xf numFmtId="1" fontId="31" fillId="9" borderId="8" xfId="0" applyNumberFormat="1" applyFont="1" applyFill="1" applyBorder="1"/>
    <xf numFmtId="0" fontId="39" fillId="0" borderId="0" xfId="15" applyFont="1" applyFill="1" applyBorder="1" applyAlignment="1" applyProtection="1">
      <alignment horizontal="left"/>
    </xf>
    <xf numFmtId="164" fontId="39" fillId="0" borderId="0" xfId="15" applyNumberFormat="1" applyFont="1" applyFill="1" applyBorder="1" applyProtection="1"/>
    <xf numFmtId="170" fontId="39" fillId="0" borderId="0" xfId="15" applyNumberFormat="1" applyFont="1" applyFill="1" applyBorder="1" applyAlignment="1" applyProtection="1">
      <alignment horizontal="right"/>
    </xf>
    <xf numFmtId="0" fontId="9" fillId="0" borderId="0" xfId="11" applyFont="1" applyFill="1" applyAlignment="1" applyProtection="1">
      <alignment horizontal="right"/>
    </xf>
    <xf numFmtId="3" fontId="8" fillId="0" borderId="0" xfId="0" applyNumberFormat="1" applyFont="1" applyFill="1" applyAlignment="1">
      <alignment horizontal="center"/>
    </xf>
    <xf numFmtId="1" fontId="8" fillId="9" borderId="0" xfId="0" applyNumberFormat="1" applyFont="1" applyFill="1" applyBorder="1" applyAlignment="1" applyProtection="1">
      <alignment horizontal="left"/>
    </xf>
    <xf numFmtId="3" fontId="10" fillId="9" borderId="4" xfId="0" applyNumberFormat="1" applyFont="1" applyFill="1" applyBorder="1" applyAlignment="1">
      <alignment horizontal="right"/>
    </xf>
    <xf numFmtId="3" fontId="8" fillId="9" borderId="0" xfId="0" applyNumberFormat="1" applyFont="1" applyFill="1" applyBorder="1" applyAlignment="1">
      <alignment horizontal="right"/>
    </xf>
    <xf numFmtId="3" fontId="8" fillId="9" borderId="1" xfId="0" applyNumberFormat="1" applyFont="1" applyFill="1" applyBorder="1" applyAlignment="1" applyProtection="1">
      <alignment horizontal="right"/>
    </xf>
    <xf numFmtId="3" fontId="8" fillId="45" borderId="0" xfId="0" applyNumberFormat="1" applyFont="1" applyFill="1" applyBorder="1" applyAlignment="1" applyProtection="1">
      <alignment horizontal="right" indent="2"/>
    </xf>
    <xf numFmtId="1" fontId="8" fillId="45" borderId="1" xfId="0" applyNumberFormat="1" applyFont="1" applyFill="1" applyBorder="1" applyAlignment="1" applyProtection="1">
      <alignment horizontal="center"/>
    </xf>
    <xf numFmtId="1" fontId="7" fillId="3" borderId="1" xfId="0" applyNumberFormat="1" applyFont="1" applyFill="1" applyBorder="1" applyAlignment="1">
      <alignment horizontal="left"/>
    </xf>
    <xf numFmtId="0" fontId="9" fillId="0" borderId="0" xfId="11" applyFont="1" applyFill="1" applyAlignment="1" applyProtection="1">
      <alignment horizontal="right"/>
    </xf>
    <xf numFmtId="0" fontId="9" fillId="0" borderId="0" xfId="0" applyFont="1" applyFill="1" applyAlignment="1" applyProtection="1">
      <alignment horizontal="right"/>
    </xf>
    <xf numFmtId="164" fontId="45" fillId="0" borderId="0" xfId="0" applyNumberFormat="1" applyFont="1" applyFill="1" applyBorder="1" applyAlignment="1" applyProtection="1">
      <alignment horizontal="left" vertical="top" wrapText="1"/>
    </xf>
    <xf numFmtId="0" fontId="10" fillId="0" borderId="0" xfId="0" applyFont="1" applyAlignment="1">
      <alignment horizontal="left" vertical="top" wrapText="1"/>
    </xf>
    <xf numFmtId="0" fontId="7" fillId="3" borderId="0" xfId="0" applyNumberFormat="1" applyFont="1" applyFill="1" applyBorder="1" applyAlignment="1">
      <alignment horizontal="center"/>
    </xf>
    <xf numFmtId="0" fontId="19" fillId="3" borderId="0" xfId="0" applyNumberFormat="1" applyFont="1" applyFill="1" applyBorder="1" applyAlignment="1">
      <alignment horizontal="center"/>
    </xf>
    <xf numFmtId="3" fontId="0" fillId="0" borderId="0" xfId="0" applyNumberFormat="1" applyFill="1" applyBorder="1" applyAlignment="1">
      <alignment horizontal="center"/>
    </xf>
    <xf numFmtId="3" fontId="8" fillId="0" borderId="2" xfId="0" applyNumberFormat="1" applyFont="1" applyFill="1" applyBorder="1" applyAlignment="1">
      <alignment horizontal="justify" wrapText="1"/>
    </xf>
    <xf numFmtId="3" fontId="8" fillId="0" borderId="0" xfId="0" applyNumberFormat="1" applyFont="1" applyFill="1" applyBorder="1" applyAlignment="1">
      <alignment horizontal="justify" wrapText="1"/>
    </xf>
    <xf numFmtId="3" fontId="8" fillId="0" borderId="0" xfId="0" applyNumberFormat="1" applyFont="1" applyFill="1" applyBorder="1" applyAlignment="1">
      <alignment horizontal="left" wrapText="1"/>
    </xf>
    <xf numFmtId="3" fontId="44" fillId="0" borderId="0" xfId="0" applyNumberFormat="1" applyFont="1" applyFill="1" applyBorder="1" applyAlignment="1">
      <alignment horizontal="center"/>
    </xf>
    <xf numFmtId="3" fontId="10" fillId="9" borderId="3" xfId="0" applyNumberFormat="1" applyFont="1" applyFill="1" applyBorder="1" applyAlignment="1">
      <alignment horizontal="center" vertical="center"/>
    </xf>
    <xf numFmtId="164" fontId="10" fillId="9" borderId="3" xfId="0" applyNumberFormat="1" applyFont="1" applyFill="1" applyBorder="1" applyAlignment="1">
      <alignment horizontal="center" vertical="center"/>
    </xf>
    <xf numFmtId="3" fontId="8" fillId="0" borderId="0" xfId="0" applyNumberFormat="1" applyFont="1" applyFill="1" applyBorder="1" applyAlignment="1">
      <alignment horizontal="justify" vertical="center" wrapText="1"/>
    </xf>
    <xf numFmtId="3" fontId="8" fillId="0" borderId="0" xfId="0" applyNumberFormat="1" applyFont="1" applyFill="1" applyBorder="1" applyAlignment="1">
      <alignment horizontal="left" vertical="top" wrapText="1"/>
    </xf>
    <xf numFmtId="0" fontId="10" fillId="0" borderId="0" xfId="0" applyFont="1" applyAlignment="1">
      <alignment horizontal="justify" vertical="top" wrapText="1"/>
    </xf>
    <xf numFmtId="3" fontId="10" fillId="0" borderId="0" xfId="0" applyNumberFormat="1" applyFont="1" applyFill="1" applyBorder="1" applyAlignment="1">
      <alignment horizontal="left" vertical="top" wrapText="1"/>
    </xf>
    <xf numFmtId="175" fontId="45" fillId="0" borderId="0" xfId="12" applyFont="1" applyFill="1" applyBorder="1" applyAlignment="1" applyProtection="1">
      <alignment horizontal="left" vertical="top" wrapText="1"/>
    </xf>
    <xf numFmtId="175" fontId="45" fillId="0" borderId="0" xfId="12" applyFont="1" applyFill="1" applyBorder="1" applyAlignment="1" applyProtection="1">
      <alignment horizontal="left" vertical="center" wrapText="1"/>
    </xf>
    <xf numFmtId="175" fontId="47" fillId="0" borderId="0" xfId="12" applyFont="1" applyFill="1" applyBorder="1" applyAlignment="1" applyProtection="1">
      <alignment horizontal="center"/>
    </xf>
    <xf numFmtId="175" fontId="10" fillId="0" borderId="0" xfId="12" applyFont="1" applyFill="1" applyBorder="1" applyAlignment="1" applyProtection="1">
      <alignment horizontal="left" vertical="top" wrapText="1"/>
    </xf>
    <xf numFmtId="0" fontId="8" fillId="0" borderId="2" xfId="0" applyFont="1" applyFill="1" applyBorder="1" applyAlignment="1" applyProtection="1">
      <alignment horizontal="left"/>
    </xf>
    <xf numFmtId="0" fontId="8" fillId="0" borderId="2" xfId="0" quotePrefix="1" applyFont="1" applyFill="1" applyBorder="1" applyAlignment="1" applyProtection="1">
      <alignment horizontal="left"/>
    </xf>
    <xf numFmtId="0" fontId="7" fillId="3" borderId="3" xfId="15" applyFont="1" applyFill="1" applyBorder="1" applyAlignment="1" applyProtection="1">
      <alignment horizontal="center" vertical="center"/>
    </xf>
    <xf numFmtId="0" fontId="10" fillId="0" borderId="0" xfId="7" applyFont="1" applyFill="1" applyBorder="1" applyAlignment="1" applyProtection="1">
      <alignment horizontal="left" vertical="top" wrapText="1"/>
    </xf>
    <xf numFmtId="0" fontId="10" fillId="0" borderId="0" xfId="0" applyFont="1" applyFill="1" applyAlignment="1">
      <alignment horizontal="left"/>
    </xf>
    <xf numFmtId="3" fontId="87" fillId="0" borderId="0" xfId="0" applyNumberFormat="1" applyFont="1" applyFill="1" applyAlignment="1">
      <alignment horizontal="center" wrapText="1"/>
    </xf>
    <xf numFmtId="0" fontId="10" fillId="9" borderId="3" xfId="0" applyFont="1" applyFill="1" applyBorder="1" applyAlignment="1">
      <alignment horizontal="center"/>
    </xf>
    <xf numFmtId="0" fontId="10" fillId="9" borderId="16" xfId="0" applyFont="1" applyFill="1" applyBorder="1" applyAlignment="1">
      <alignment horizontal="center"/>
    </xf>
    <xf numFmtId="0" fontId="10" fillId="9" borderId="5" xfId="0" applyNumberFormat="1" applyFont="1" applyFill="1" applyBorder="1" applyAlignment="1">
      <alignment horizontal="center"/>
    </xf>
    <xf numFmtId="0" fontId="10" fillId="9" borderId="0" xfId="0" applyNumberFormat="1" applyFont="1" applyFill="1" applyBorder="1" applyAlignment="1">
      <alignment horizontal="center" vertical="center" wrapText="1"/>
    </xf>
    <xf numFmtId="0" fontId="10" fillId="9" borderId="1" xfId="0" applyNumberFormat="1" applyFont="1" applyFill="1" applyBorder="1" applyAlignment="1">
      <alignment horizontal="center" vertical="center" wrapText="1"/>
    </xf>
    <xf numFmtId="3" fontId="10" fillId="9" borderId="2" xfId="0" applyNumberFormat="1" applyFont="1" applyFill="1" applyBorder="1" applyAlignment="1">
      <alignment horizontal="center" vertical="center"/>
    </xf>
    <xf numFmtId="0" fontId="10" fillId="9" borderId="2" xfId="0" applyNumberFormat="1" applyFont="1" applyFill="1" applyBorder="1" applyAlignment="1">
      <alignment horizontal="center"/>
    </xf>
    <xf numFmtId="3" fontId="8" fillId="0" borderId="0" xfId="0" applyNumberFormat="1" applyFont="1" applyFill="1" applyAlignment="1">
      <alignment horizontal="center"/>
    </xf>
    <xf numFmtId="1" fontId="56" fillId="11" borderId="9" xfId="0" applyNumberFormat="1" applyFont="1" applyFill="1" applyBorder="1" applyAlignment="1">
      <alignment horizontal="center" vertical="center" wrapText="1"/>
    </xf>
    <xf numFmtId="1" fontId="56" fillId="11" borderId="23" xfId="0" applyNumberFormat="1" applyFont="1" applyFill="1" applyBorder="1" applyAlignment="1">
      <alignment horizontal="center" vertical="center" wrapText="1"/>
    </xf>
    <xf numFmtId="1" fontId="56" fillId="11" borderId="25" xfId="0" applyNumberFormat="1" applyFont="1" applyFill="1" applyBorder="1" applyAlignment="1">
      <alignment horizontal="center" vertical="center" wrapText="1"/>
    </xf>
    <xf numFmtId="1" fontId="56" fillId="12" borderId="9" xfId="0" applyNumberFormat="1" applyFont="1" applyFill="1" applyBorder="1" applyAlignment="1">
      <alignment horizontal="center" vertical="center" wrapText="1"/>
    </xf>
    <xf numFmtId="1" fontId="56" fillId="12" borderId="12" xfId="0" applyNumberFormat="1" applyFont="1" applyFill="1" applyBorder="1" applyAlignment="1">
      <alignment horizontal="center" vertical="center" wrapText="1"/>
    </xf>
    <xf numFmtId="1" fontId="56" fillId="12" borderId="13" xfId="0" applyNumberFormat="1" applyFont="1" applyFill="1" applyBorder="1" applyAlignment="1">
      <alignment horizontal="center" vertical="center" wrapText="1"/>
    </xf>
    <xf numFmtId="1" fontId="56" fillId="12" borderId="23" xfId="0" applyNumberFormat="1" applyFont="1" applyFill="1" applyBorder="1" applyAlignment="1">
      <alignment horizontal="center" vertical="center" wrapText="1"/>
    </xf>
    <xf numFmtId="1" fontId="56" fillId="12" borderId="25" xfId="0" applyNumberFormat="1" applyFont="1" applyFill="1" applyBorder="1" applyAlignment="1">
      <alignment horizontal="center" vertical="center" wrapText="1"/>
    </xf>
    <xf numFmtId="1" fontId="56" fillId="12" borderId="14" xfId="0" applyNumberFormat="1" applyFont="1" applyFill="1" applyBorder="1" applyAlignment="1">
      <alignment horizontal="center" vertical="center" wrapText="1"/>
    </xf>
    <xf numFmtId="1" fontId="56" fillId="12" borderId="20" xfId="0" applyNumberFormat="1" applyFont="1" applyFill="1" applyBorder="1" applyAlignment="1">
      <alignment horizontal="center" vertical="center" wrapText="1"/>
    </xf>
    <xf numFmtId="1" fontId="56" fillId="12" borderId="21" xfId="0" applyNumberFormat="1" applyFont="1" applyFill="1" applyBorder="1" applyAlignment="1">
      <alignment horizontal="center" vertical="center" wrapText="1"/>
    </xf>
  </cellXfs>
  <cellStyles count="61">
    <cellStyle name="20% - Énfasis1" xfId="36" builtinId="30" customBuiltin="1"/>
    <cellStyle name="20% - Énfasis2" xfId="40" builtinId="34" customBuiltin="1"/>
    <cellStyle name="20% - Énfasis3" xfId="44" builtinId="38" customBuiltin="1"/>
    <cellStyle name="20% - Énfasis4" xfId="48" builtinId="42" customBuiltin="1"/>
    <cellStyle name="20% - Énfasis5" xfId="52" builtinId="46" customBuiltin="1"/>
    <cellStyle name="20% - Énfasis6" xfId="56" builtinId="50" customBuiltin="1"/>
    <cellStyle name="40% - Énfasis1" xfId="37" builtinId="31" customBuiltin="1"/>
    <cellStyle name="40% - Énfasis2" xfId="41" builtinId="35" customBuiltin="1"/>
    <cellStyle name="40% - Énfasis3" xfId="45" builtinId="39" customBuiltin="1"/>
    <cellStyle name="40% - Énfasis4" xfId="49" builtinId="43" customBuiltin="1"/>
    <cellStyle name="40% - Énfasis5" xfId="53" builtinId="47" customBuiltin="1"/>
    <cellStyle name="40% - Énfasis6" xfId="57" builtinId="51" customBuiltin="1"/>
    <cellStyle name="60% - Énfasis1" xfId="38" builtinId="32" customBuiltin="1"/>
    <cellStyle name="60% - Énfasis2" xfId="42" builtinId="36" customBuiltin="1"/>
    <cellStyle name="60% - Énfasis3" xfId="46" builtinId="40" customBuiltin="1"/>
    <cellStyle name="60% - Énfasis4" xfId="50" builtinId="44" customBuiltin="1"/>
    <cellStyle name="60% - Énfasis5" xfId="54" builtinId="48" customBuiltin="1"/>
    <cellStyle name="60% - Énfasis6" xfId="58" builtinId="52" customBuiltin="1"/>
    <cellStyle name="Bueno" xfId="24" builtinId="26" customBuiltin="1"/>
    <cellStyle name="Cálculo" xfId="29" builtinId="22" customBuiltin="1"/>
    <cellStyle name="Celda de comprobación" xfId="31" builtinId="23" customBuiltin="1"/>
    <cellStyle name="Celda vinculada" xfId="30" builtinId="24" customBuiltin="1"/>
    <cellStyle name="Encabezado 1" xfId="20" builtinId="16" customBuiltin="1"/>
    <cellStyle name="Encabezado 4" xfId="23" builtinId="19" customBuiltin="1"/>
    <cellStyle name="Énfasis1" xfId="35" builtinId="29" customBuiltin="1"/>
    <cellStyle name="Énfasis2" xfId="39" builtinId="33" customBuiltin="1"/>
    <cellStyle name="Énfasis3" xfId="43" builtinId="37" customBuiltin="1"/>
    <cellStyle name="Énfasis4" xfId="47" builtinId="41" customBuiltin="1"/>
    <cellStyle name="Énfasis5" xfId="51" builtinId="45" customBuiltin="1"/>
    <cellStyle name="Énfasis6" xfId="55" builtinId="49" customBuiltin="1"/>
    <cellStyle name="Entrada" xfId="27" builtinId="20" customBuiltin="1"/>
    <cellStyle name="Euro" xfId="1" xr:uid="{00000000-0005-0000-0000-000000000000}"/>
    <cellStyle name="FUTURA9" xfId="2" xr:uid="{00000000-0005-0000-0000-000001000000}"/>
    <cellStyle name="Hipervínculo" xfId="3" builtinId="8"/>
    <cellStyle name="Incorrecto" xfId="25" builtinId="27" customBuiltin="1"/>
    <cellStyle name="MSTRStyle.All.c14_299390cd-d429-49fc-85b2-53213256ee02" xfId="4" xr:uid="{00000000-0005-0000-0000-000003000000}"/>
    <cellStyle name="MSTRStyle.All.c15_12ed7323-17b6-43d3-9962-951e326e36b9" xfId="16" xr:uid="{00000000-0005-0000-0000-000004000000}"/>
    <cellStyle name="MSTRStyle.All.c2_5696d1a6-f616-4779-aa80-d9c617845275" xfId="5" xr:uid="{00000000-0005-0000-0000-000005000000}"/>
    <cellStyle name="MSTRStyle.All.c7_c547a131-0756-4df1-aa6d-40412e7ec293" xfId="6" xr:uid="{00000000-0005-0000-0000-000006000000}"/>
    <cellStyle name="Neutral" xfId="26" builtinId="28" customBuiltin="1"/>
    <cellStyle name="Normal" xfId="0" builtinId="0"/>
    <cellStyle name="Normal 2" xfId="59" xr:uid="{4CC684E9-0463-48DD-B6A6-FBDC527D5157}"/>
    <cellStyle name="Normal 2 2 2" xfId="7" xr:uid="{00000000-0005-0000-0000-000008000000}"/>
    <cellStyle name="Normal 4" xfId="8" xr:uid="{00000000-0005-0000-0000-000009000000}"/>
    <cellStyle name="Normal 4 2" xfId="14" xr:uid="{00000000-0005-0000-0000-00000A000000}"/>
    <cellStyle name="Normal 5" xfId="9" xr:uid="{00000000-0005-0000-0000-00000B000000}"/>
    <cellStyle name="Normal 6" xfId="10" xr:uid="{00000000-0005-0000-0000-00000C000000}"/>
    <cellStyle name="Normal_5 Regimen Especial" xfId="15" xr:uid="{00000000-0005-0000-0000-00000D000000}"/>
    <cellStyle name="Normal_A1 Comparacion Internacional" xfId="11" xr:uid="{00000000-0005-0000-0000-00000E000000}"/>
    <cellStyle name="Normal_A1 Comparacion Internacional 2" xfId="18" xr:uid="{00000000-0005-0000-0000-00000F000000}"/>
    <cellStyle name="Normal_Sector Electrico en 2007" xfId="12" xr:uid="{00000000-0005-0000-0000-000010000000}"/>
    <cellStyle name="Notas 2" xfId="60" xr:uid="{5431A35B-D6E8-4888-A7A7-828F8B9240FA}"/>
    <cellStyle name="Porcentaje" xfId="17" builtinId="5"/>
    <cellStyle name="Porcentual 2" xfId="13" xr:uid="{00000000-0005-0000-0000-000012000000}"/>
    <cellStyle name="Salida" xfId="28" builtinId="21" customBuiltin="1"/>
    <cellStyle name="Texto de advertencia" xfId="32" builtinId="11" customBuiltin="1"/>
    <cellStyle name="Texto explicativo" xfId="33" builtinId="53" customBuiltin="1"/>
    <cellStyle name="Título" xfId="19" builtinId="15" customBuiltin="1"/>
    <cellStyle name="Título 2" xfId="21" builtinId="17" customBuiltin="1"/>
    <cellStyle name="Título 3" xfId="22" builtinId="18" customBuiltin="1"/>
    <cellStyle name="Total" xfId="34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4563"/>
      <rgbColor rgb="00FFFFFF"/>
      <rgbColor rgb="00DB0705"/>
      <rgbColor rgb="00005463"/>
      <rgbColor rgb="000000D4"/>
      <rgbColor rgb="00FCF305"/>
      <rgbColor rgb="00BB0000"/>
      <rgbColor rgb="0000570B"/>
      <rgbColor rgb="00900000"/>
      <rgbColor rgb="00006411"/>
      <rgbColor rgb="0085FC70"/>
      <rgbColor rgb="0090713A"/>
      <rgbColor rgb="004600A5"/>
      <rgbColor rgb="00008080"/>
      <rgbColor rgb="00C0C0C0"/>
      <rgbColor rgb="00808080"/>
      <rgbColor rgb="00B398B4"/>
      <rgbColor rgb="00802060"/>
      <rgbColor rgb="00FFFFC0"/>
      <rgbColor rgb="00A0E0E0"/>
      <rgbColor rgb="00600080"/>
      <rgbColor rgb="00FF8080"/>
      <rgbColor rgb="000080C0"/>
      <rgbColor rgb="00C0C0FF"/>
      <rgbColor rgb="00081959"/>
      <rgbColor rgb="00FFF9E9"/>
      <rgbColor rgb="00FFFF00"/>
      <rgbColor rgb="0000FFFF"/>
      <rgbColor rgb="00800080"/>
      <rgbColor rgb="00800000"/>
      <rgbColor rgb="00008080"/>
      <rgbColor rgb="00D6DF20"/>
      <rgbColor rgb="0000CFFF"/>
      <rgbColor rgb="0069FFFF"/>
      <rgbColor rgb="00E0FFE0"/>
      <rgbColor rgb="00FFFF80"/>
      <rgbColor rgb="00A6CAF0"/>
      <rgbColor rgb="00EECEDA"/>
      <rgbColor rgb="00B38FEE"/>
      <rgbColor rgb="00E3E3E3"/>
      <rgbColor rgb="002A6FF9"/>
      <rgbColor rgb="003FB8CD"/>
      <rgbColor rgb="00488436"/>
      <rgbColor rgb="00958C41"/>
      <rgbColor rgb="008E5E42"/>
      <rgbColor rgb="00A0627A"/>
      <rgbColor rgb="00624FAC"/>
      <rgbColor rgb="00969696"/>
      <rgbColor rgb="00DCDEF5"/>
      <rgbColor rgb="00CDF0DB"/>
      <rgbColor rgb="00FFF9E9"/>
      <rgbColor rgb="00F7D2C6"/>
      <rgbColor rgb="00BEF4FF"/>
      <rgbColor rgb="00EECED9"/>
      <rgbColor rgb="004A3285"/>
      <rgbColor rgb="00A6A6A6"/>
    </indexedColors>
    <mruColors>
      <color rgb="FF92D050"/>
      <color rgb="FFFF9900"/>
      <color rgb="FF004563"/>
      <color rgb="FFF5F5F5"/>
      <color rgb="FFFFFFFF"/>
      <color rgb="FF4F81BD"/>
      <color rgb="FFC0504D"/>
      <color rgb="FF0070C0"/>
      <color rgb="FFC0C0C0"/>
      <color rgb="FF9BBB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8" Type="http://schemas.openxmlformats.org/officeDocument/2006/relationships/worksheet" Target="worksheets/sheet8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8.xml"/></Relationships>
</file>

<file path=xl/charts/_rels/chart2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2.xml"/></Relationships>
</file>

<file path=xl/charts/_rels/chart2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3.xml"/></Relationships>
</file>

<file path=xl/charts/_rels/chart2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5.xml"/></Relationships>
</file>

<file path=xl/charts/_rels/chart2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6.xml"/></Relationships>
</file>

<file path=xl/charts/_rels/chart2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8.xml"/></Relationships>
</file>

<file path=xl/charts/_rels/chart2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9.xml"/></Relationships>
</file>

<file path=xl/charts/_rels/chart3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1.xml"/></Relationships>
</file>

<file path=xl/charts/_rels/chart3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2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Gill Sans"/>
                <a:ea typeface="Gill Sans"/>
                <a:cs typeface="Gill Sans"/>
              </a:defRPr>
            </a:pPr>
            <a:r>
              <a:rPr lang="es-ES"/>
              <a:t>Mercado de producción: Precios y energías finales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spPr>
            <a:solidFill>
              <a:srgbClr val="A6CAF0"/>
            </a:solidFill>
            <a:ln w="25400">
              <a:noFill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5B8D-458E-857E-3FF209A4FC65}"/>
            </c:ext>
          </c:extLst>
        </c:ser>
        <c:ser>
          <c:idx val="1"/>
          <c:order val="1"/>
          <c:spPr>
            <a:solidFill>
              <a:srgbClr val="FF8080"/>
            </a:solidFill>
            <a:ln w="25400">
              <a:noFill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5B8D-458E-857E-3FF209A4FC65}"/>
            </c:ext>
          </c:extLst>
        </c:ser>
        <c:ser>
          <c:idx val="2"/>
          <c:order val="2"/>
          <c:spPr>
            <a:solidFill>
              <a:srgbClr val="FFFF80"/>
            </a:solidFill>
            <a:ln w="25400">
              <a:noFill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5B8D-458E-857E-3FF209A4FC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461538184"/>
        <c:axId val="461538576"/>
      </c:barChart>
      <c:lineChart>
        <c:grouping val="standard"/>
        <c:varyColors val="0"/>
        <c:ser>
          <c:idx val="3"/>
          <c:order val="3"/>
          <c:spPr>
            <a:ln w="25400">
              <a:solidFill>
                <a:srgbClr val="DB0705"/>
              </a:solidFill>
              <a:prstDash val="solid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5B8D-458E-857E-3FF209A4FC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538968"/>
        <c:axId val="461539360"/>
      </c:lineChart>
      <c:catAx>
        <c:axId val="461538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Gill Sans"/>
                <a:ea typeface="Gill Sans"/>
                <a:cs typeface="Gill Sans"/>
              </a:defRPr>
            </a:pPr>
            <a:endParaRPr lang="es-ES"/>
          </a:p>
        </c:txPr>
        <c:crossAx val="4615385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61538576"/>
        <c:scaling>
          <c:orientation val="minMax"/>
          <c:max val="8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lgDashDot"/>
            </a:ln>
          </c:spPr>
        </c:majorGridlines>
        <c:title>
          <c:tx>
            <c:rich>
              <a:bodyPr/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Gill Sans"/>
                    <a:ea typeface="Gill Sans"/>
                    <a:cs typeface="Gill Sans"/>
                  </a:defRPr>
                </a:pPr>
                <a:r>
                  <a:rPr lang="es-ES"/>
                  <a:t>PTA/kWh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Gill Sans"/>
                <a:ea typeface="Gill Sans"/>
                <a:cs typeface="Gill Sans"/>
              </a:defRPr>
            </a:pPr>
            <a:endParaRPr lang="es-ES"/>
          </a:p>
        </c:txPr>
        <c:crossAx val="461538184"/>
        <c:crosses val="autoZero"/>
        <c:crossBetween val="between"/>
      </c:valAx>
      <c:catAx>
        <c:axId val="461538968"/>
        <c:scaling>
          <c:orientation val="minMax"/>
        </c:scaling>
        <c:delete val="1"/>
        <c:axPos val="b"/>
        <c:majorTickMark val="out"/>
        <c:minorTickMark val="none"/>
        <c:tickLblPos val="nextTo"/>
        <c:crossAx val="461539360"/>
        <c:crosses val="autoZero"/>
        <c:auto val="1"/>
        <c:lblAlgn val="ctr"/>
        <c:lblOffset val="100"/>
        <c:noMultiLvlLbl val="0"/>
      </c:catAx>
      <c:valAx>
        <c:axId val="461539360"/>
        <c:scaling>
          <c:orientation val="minMax"/>
          <c:max val="16000"/>
          <c:min val="0"/>
        </c:scaling>
        <c:delete val="0"/>
        <c:axPos val="r"/>
        <c:title>
          <c:tx>
            <c:rich>
              <a:bodyPr/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Gill Sans"/>
                    <a:ea typeface="Gill Sans"/>
                    <a:cs typeface="Gill Sans"/>
                  </a:defRPr>
                </a:pPr>
                <a:r>
                  <a:rPr lang="es-ES"/>
                  <a:t>GWh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Gill Sans"/>
                <a:ea typeface="Gill Sans"/>
                <a:cs typeface="Gill Sans"/>
              </a:defRPr>
            </a:pPr>
            <a:endParaRPr lang="es-ES"/>
          </a:p>
        </c:txPr>
        <c:crossAx val="461538968"/>
        <c:crosses val="max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Gill Sans"/>
              <a:ea typeface="Gill Sans"/>
              <a:cs typeface="Gill Sans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Gill Sans"/>
          <a:ea typeface="Gill Sans"/>
          <a:cs typeface="Gill Sans"/>
        </a:defRPr>
      </a:pPr>
      <a:endParaRPr lang="es-ES"/>
    </a:p>
  </c:txPr>
  <c:printSettings>
    <c:headerFooter alignWithMargins="0"/>
    <c:pageMargins b="1" l="0.75000000000000033" r="0.75000000000000033" t="1" header="0" footer="0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5528644897748538E-2"/>
          <c:y val="0.34285302944726848"/>
          <c:w val="0.86179032843926362"/>
          <c:h val="0.5217775784356069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'Data 3'!$C$6</c:f>
              <c:strCache>
                <c:ptCount val="1"/>
                <c:pt idx="0">
                  <c:v>Comercializadores</c:v>
                </c:pt>
              </c:strCache>
            </c:strRef>
          </c:tx>
          <c:spPr>
            <a:solidFill>
              <a:srgbClr val="C3D69B"/>
            </a:solidFill>
            <a:ln w="25400">
              <a:noFill/>
            </a:ln>
          </c:spPr>
          <c:invertIfNegative val="0"/>
          <c:cat>
            <c:strRef>
              <c:f>'Data 3'!$A$7:$A$18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3'!$C$7:$C$18</c:f>
              <c:numCache>
                <c:formatCode>#,##0</c:formatCode>
                <c:ptCount val="12"/>
                <c:pt idx="0">
                  <c:v>66.149751999999992</c:v>
                </c:pt>
                <c:pt idx="1">
                  <c:v>171.92658799999998</c:v>
                </c:pt>
                <c:pt idx="2">
                  <c:v>280.97541999999999</c:v>
                </c:pt>
                <c:pt idx="3">
                  <c:v>198.217095</c:v>
                </c:pt>
                <c:pt idx="4">
                  <c:v>79.630887000000001</c:v>
                </c:pt>
                <c:pt idx="5">
                  <c:v>63.327534</c:v>
                </c:pt>
                <c:pt idx="6">
                  <c:v>81.703630999999987</c:v>
                </c:pt>
                <c:pt idx="7">
                  <c:v>196.32647700000001</c:v>
                </c:pt>
                <c:pt idx="8">
                  <c:v>245.65154100000001</c:v>
                </c:pt>
                <c:pt idx="9">
                  <c:v>147.527547</c:v>
                </c:pt>
                <c:pt idx="10">
                  <c:v>192.72588099999999</c:v>
                </c:pt>
                <c:pt idx="11">
                  <c:v>254.19398000000001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90-492A-8E36-F729C97D123A}"/>
            </c:ext>
          </c:extLst>
        </c:ser>
        <c:ser>
          <c:idx val="3"/>
          <c:order val="1"/>
          <c:tx>
            <c:strRef>
              <c:f>'Data 3'!$D$6</c:f>
              <c:strCache>
                <c:ptCount val="1"/>
                <c:pt idx="0">
                  <c:v>Generación convencional y zonas de regulación</c:v>
                </c:pt>
              </c:strCache>
            </c:strRef>
          </c:tx>
          <c:spPr>
            <a:solidFill>
              <a:srgbClr val="F79646"/>
            </a:solidFill>
            <a:ln w="25400">
              <a:noFill/>
            </a:ln>
          </c:spPr>
          <c:invertIfNegative val="0"/>
          <c:cat>
            <c:strRef>
              <c:f>'Data 3'!$A$7:$A$18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3'!$D$7:$D$18</c:f>
              <c:numCache>
                <c:formatCode>#,##0</c:formatCode>
                <c:ptCount val="12"/>
                <c:pt idx="0">
                  <c:v>8.0135500000000004</c:v>
                </c:pt>
                <c:pt idx="1">
                  <c:v>6.4546279999999996</c:v>
                </c:pt>
                <c:pt idx="2">
                  <c:v>10.283211000000001</c:v>
                </c:pt>
                <c:pt idx="3">
                  <c:v>7.4242769999999991</c:v>
                </c:pt>
                <c:pt idx="4">
                  <c:v>9.5684719999999999</c:v>
                </c:pt>
                <c:pt idx="5">
                  <c:v>7.4583399999999997</c:v>
                </c:pt>
                <c:pt idx="6">
                  <c:v>7.2293270000000005</c:v>
                </c:pt>
                <c:pt idx="7">
                  <c:v>6.2508629999999998</c:v>
                </c:pt>
                <c:pt idx="8">
                  <c:v>7.7183440000000001</c:v>
                </c:pt>
                <c:pt idx="9">
                  <c:v>11.323003999999999</c:v>
                </c:pt>
                <c:pt idx="10">
                  <c:v>6.4296039999999994</c:v>
                </c:pt>
                <c:pt idx="11">
                  <c:v>9.8280320000000003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490-492A-8E36-F729C97D123A}"/>
            </c:ext>
          </c:extLst>
        </c:ser>
        <c:ser>
          <c:idx val="0"/>
          <c:order val="2"/>
          <c:tx>
            <c:strRef>
              <c:f>'Data 3'!$E$6</c:f>
              <c:strCache>
                <c:ptCount val="1"/>
                <c:pt idx="0">
                  <c:v>Generación eólica</c:v>
                </c:pt>
              </c:strCache>
            </c:strRef>
          </c:tx>
          <c:spPr>
            <a:solidFill>
              <a:srgbClr val="92D050"/>
            </a:solidFill>
            <a:ln w="25400">
              <a:noFill/>
            </a:ln>
          </c:spPr>
          <c:invertIfNegative val="0"/>
          <c:cat>
            <c:strRef>
              <c:f>'Data 3'!$A$7:$A$18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3'!$E$7:$E$18</c:f>
              <c:numCache>
                <c:formatCode>#,##0</c:formatCode>
                <c:ptCount val="12"/>
                <c:pt idx="0">
                  <c:v>118.582448</c:v>
                </c:pt>
                <c:pt idx="1">
                  <c:v>66.777448000000007</c:v>
                </c:pt>
                <c:pt idx="2">
                  <c:v>73.733347999999992</c:v>
                </c:pt>
                <c:pt idx="3">
                  <c:v>58.385708000000001</c:v>
                </c:pt>
                <c:pt idx="4">
                  <c:v>89.502543000000003</c:v>
                </c:pt>
                <c:pt idx="5">
                  <c:v>122.80922500000001</c:v>
                </c:pt>
                <c:pt idx="6">
                  <c:v>146.24414100000001</c:v>
                </c:pt>
                <c:pt idx="7">
                  <c:v>70.911293999999998</c:v>
                </c:pt>
                <c:pt idx="8">
                  <c:v>76.94849099999999</c:v>
                </c:pt>
                <c:pt idx="9">
                  <c:v>85.253466000000003</c:v>
                </c:pt>
                <c:pt idx="10">
                  <c:v>86.515224000000003</c:v>
                </c:pt>
                <c:pt idx="11">
                  <c:v>96.402084000000002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490-492A-8E36-F729C97D123A}"/>
            </c:ext>
          </c:extLst>
        </c:ser>
        <c:ser>
          <c:idx val="1"/>
          <c:order val="3"/>
          <c:tx>
            <c:strRef>
              <c:f>'Data 3'!$F$6</c:f>
              <c:strCache>
                <c:ptCount val="1"/>
                <c:pt idx="0">
                  <c:v>Otras renovables, cogeneración y residuos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val>
            <c:numRef>
              <c:f>'Data 3'!$F$7:$F$18</c:f>
              <c:numCache>
                <c:formatCode>#,##0</c:formatCode>
                <c:ptCount val="12"/>
                <c:pt idx="0">
                  <c:v>63.753446999999994</c:v>
                </c:pt>
                <c:pt idx="1">
                  <c:v>46.517262000000002</c:v>
                </c:pt>
                <c:pt idx="2">
                  <c:v>49.99485</c:v>
                </c:pt>
                <c:pt idx="3">
                  <c:v>49.010261</c:v>
                </c:pt>
                <c:pt idx="4">
                  <c:v>28.306186</c:v>
                </c:pt>
                <c:pt idx="5">
                  <c:v>19.691963999999999</c:v>
                </c:pt>
                <c:pt idx="6">
                  <c:v>15.216604</c:v>
                </c:pt>
                <c:pt idx="7">
                  <c:v>20.946499000000003</c:v>
                </c:pt>
                <c:pt idx="8">
                  <c:v>27.978093000000001</c:v>
                </c:pt>
                <c:pt idx="9">
                  <c:v>30.742964000000001</c:v>
                </c:pt>
                <c:pt idx="10">
                  <c:v>31.683134000000003</c:v>
                </c:pt>
                <c:pt idx="11">
                  <c:v>38.287170000000003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490-492A-8E36-F729C97D123A}"/>
            </c:ext>
          </c:extLst>
        </c:ser>
        <c:ser>
          <c:idx val="5"/>
          <c:order val="4"/>
          <c:tx>
            <c:strRef>
              <c:f>'Data 3'!$G$6</c:f>
              <c:strCache>
                <c:ptCount val="1"/>
                <c:pt idx="0">
                  <c:v>Importaciones</c:v>
                </c:pt>
              </c:strCache>
            </c:strRef>
          </c:tx>
          <c:spPr>
            <a:solidFill>
              <a:srgbClr val="CC00CC"/>
            </a:solidFill>
          </c:spPr>
          <c:invertIfNegative val="0"/>
          <c:val>
            <c:numRef>
              <c:f>'Data 3'!$G$7:$G$18</c:f>
              <c:numCache>
                <c:formatCode>#,##0</c:formatCode>
                <c:ptCount val="12"/>
                <c:pt idx="0">
                  <c:v>6.4000000000000003E-3</c:v>
                </c:pt>
                <c:pt idx="1">
                  <c:v>1.32E-2</c:v>
                </c:pt>
                <c:pt idx="2">
                  <c:v>4.2000000000000003E-2</c:v>
                </c:pt>
                <c:pt idx="3">
                  <c:v>1.32E-2</c:v>
                </c:pt>
                <c:pt idx="4">
                  <c:v>3.6400000000000002E-2</c:v>
                </c:pt>
                <c:pt idx="5">
                  <c:v>2.9600000000000001E-2</c:v>
                </c:pt>
                <c:pt idx="6">
                  <c:v>7.1999999999999998E-3</c:v>
                </c:pt>
                <c:pt idx="7">
                  <c:v>2.4799999999999999E-2</c:v>
                </c:pt>
                <c:pt idx="8">
                  <c:v>1.6000000000000001E-3</c:v>
                </c:pt>
                <c:pt idx="9">
                  <c:v>1.6000000000000001E-3</c:v>
                </c:pt>
                <c:pt idx="10">
                  <c:v>0.01</c:v>
                </c:pt>
                <c:pt idx="11">
                  <c:v>1.4E-2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490-492A-8E36-F729C97D123A}"/>
            </c:ext>
          </c:extLst>
        </c:ser>
        <c:ser>
          <c:idx val="6"/>
          <c:order val="5"/>
          <c:tx>
            <c:strRef>
              <c:f>'Data 3'!$H$6</c:f>
              <c:strCache>
                <c:ptCount val="1"/>
                <c:pt idx="0">
                  <c:v>Exportaciones</c:v>
                </c:pt>
              </c:strCache>
            </c:strRef>
          </c:tx>
          <c:spPr>
            <a:solidFill>
              <a:srgbClr val="00B0F0"/>
            </a:solidFill>
          </c:spPr>
          <c:invertIfNegative val="0"/>
          <c:val>
            <c:numRef>
              <c:f>'Data 3'!$H$7:$H$18</c:f>
              <c:numCache>
                <c:formatCode>#,##0.0</c:formatCode>
                <c:ptCount val="12"/>
                <c:pt idx="0">
                  <c:v>0.44430000000000003</c:v>
                </c:pt>
                <c:pt idx="1">
                  <c:v>0.359012</c:v>
                </c:pt>
                <c:pt idx="2">
                  <c:v>0.38568400000000003</c:v>
                </c:pt>
                <c:pt idx="3">
                  <c:v>0.66361999999999999</c:v>
                </c:pt>
                <c:pt idx="4">
                  <c:v>0.383212</c:v>
                </c:pt>
                <c:pt idx="5">
                  <c:v>0.258876</c:v>
                </c:pt>
                <c:pt idx="6">
                  <c:v>5.7183999999999999E-2</c:v>
                </c:pt>
                <c:pt idx="7">
                  <c:v>0.35995199999999999</c:v>
                </c:pt>
                <c:pt idx="8">
                  <c:v>0.52128399999999997</c:v>
                </c:pt>
                <c:pt idx="9">
                  <c:v>0.64508399999999999</c:v>
                </c:pt>
                <c:pt idx="10">
                  <c:v>0.474188</c:v>
                </c:pt>
                <c:pt idx="11">
                  <c:v>0.43325999999999998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490-492A-8E36-F729C97D123A}"/>
            </c:ext>
          </c:extLst>
        </c:ser>
        <c:ser>
          <c:idx val="4"/>
          <c:order val="6"/>
          <c:tx>
            <c:strRef>
              <c:f>'Data 3'!$I$6</c:f>
              <c:strCache>
                <c:ptCount val="1"/>
                <c:pt idx="0">
                  <c:v>Desvíos entre sistemas</c:v>
                </c:pt>
              </c:strCache>
            </c:strRef>
          </c:tx>
          <c:spPr>
            <a:solidFill>
              <a:srgbClr val="008080"/>
            </a:solidFill>
            <a:ln w="25400">
              <a:noFill/>
            </a:ln>
          </c:spPr>
          <c:invertIfNegative val="0"/>
          <c:cat>
            <c:strRef>
              <c:f>'Data 3'!$A$7:$A$18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3'!$I$7:$I$18</c:f>
              <c:numCache>
                <c:formatCode>#,##0</c:formatCode>
                <c:ptCount val="12"/>
                <c:pt idx="0">
                  <c:v>14.555335999999999</c:v>
                </c:pt>
                <c:pt idx="1">
                  <c:v>15.121674000000001</c:v>
                </c:pt>
                <c:pt idx="2">
                  <c:v>5.9926959999999996</c:v>
                </c:pt>
                <c:pt idx="3">
                  <c:v>15.767190000000001</c:v>
                </c:pt>
                <c:pt idx="4">
                  <c:v>13.62124</c:v>
                </c:pt>
                <c:pt idx="5">
                  <c:v>11.34102</c:v>
                </c:pt>
                <c:pt idx="6">
                  <c:v>14.110825999999999</c:v>
                </c:pt>
                <c:pt idx="7">
                  <c:v>16.466107000000001</c:v>
                </c:pt>
                <c:pt idx="8">
                  <c:v>17.078901999999999</c:v>
                </c:pt>
                <c:pt idx="9">
                  <c:v>14.687727000000001</c:v>
                </c:pt>
                <c:pt idx="10">
                  <c:v>14.518127</c:v>
                </c:pt>
                <c:pt idx="11">
                  <c:v>15.184871999999999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490-492A-8E36-F729C97D12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61548768"/>
        <c:axId val="461549160"/>
      </c:barChart>
      <c:catAx>
        <c:axId val="461548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chemeClr val="bg1">
                <a:lumMod val="6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46154916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61549160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461548768"/>
        <c:crosses val="autoZero"/>
        <c:crossBetween val="between"/>
        <c:majorUnit val="200"/>
        <c:minorUnit val="20"/>
      </c:valAx>
      <c:spPr>
        <a:noFill/>
        <a:ln w="25400">
          <a:noFill/>
        </a:ln>
      </c:spPr>
    </c:plotArea>
    <c:legend>
      <c:legendPos val="b"/>
      <c:legendEntry>
        <c:idx val="4"/>
        <c:delete val="1"/>
      </c:legendEntry>
      <c:legendEntry>
        <c:idx val="5"/>
        <c:delete val="1"/>
      </c:legendEntry>
      <c:layout>
        <c:manualLayout>
          <c:xMode val="edge"/>
          <c:yMode val="edge"/>
          <c:x val="0.19067689488340772"/>
          <c:y val="3.7974683544303806E-2"/>
          <c:w val="0.65510107208990132"/>
          <c:h val="0.27707620408208467"/>
        </c:manualLayout>
      </c:layout>
      <c:overlay val="0"/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 panose="020B0604020202020204" pitchFamily="34" charset="0"/>
          <a:ea typeface="Arial"/>
          <a:cs typeface="Arial" panose="020B0604020202020204" pitchFamily="34" charset="0"/>
        </a:defRPr>
      </a:pPr>
      <a:endParaRPr lang="es-ES"/>
    </a:p>
  </c:txPr>
  <c:printSettings>
    <c:headerFooter alignWithMargins="0"/>
    <c:pageMargins b="1" l="0.75000000000000033" r="0.75000000000000033" t="1" header="0" footer="0"/>
    <c:pageSetup orientation="landscape" horizontalDpi="300" verticalDpi="300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4870712138900609E-2"/>
          <c:y val="7.3787240410738128E-2"/>
          <c:w val="0.86145927342678363"/>
          <c:h val="0.74334852880232061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'Data 3'!$C$21</c:f>
              <c:strCache>
                <c:ptCount val="1"/>
                <c:pt idx="0">
                  <c:v>Comercializadores</c:v>
                </c:pt>
              </c:strCache>
            </c:strRef>
          </c:tx>
          <c:spPr>
            <a:solidFill>
              <a:srgbClr val="C3D69B"/>
            </a:solidFill>
            <a:ln w="25400">
              <a:noFill/>
            </a:ln>
          </c:spPr>
          <c:invertIfNegative val="0"/>
          <c:cat>
            <c:strRef>
              <c:f>'Data 3'!$A$22:$A$33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3'!$C$22:$C$33</c:f>
              <c:numCache>
                <c:formatCode>#,##0</c:formatCode>
                <c:ptCount val="12"/>
                <c:pt idx="0">
                  <c:v>293.35528999999997</c:v>
                </c:pt>
                <c:pt idx="1">
                  <c:v>57.311048</c:v>
                </c:pt>
                <c:pt idx="2">
                  <c:v>28.600411000000001</c:v>
                </c:pt>
                <c:pt idx="3">
                  <c:v>74.953795999999997</c:v>
                </c:pt>
                <c:pt idx="4">
                  <c:v>107.84098</c:v>
                </c:pt>
                <c:pt idx="5">
                  <c:v>179.03028800000001</c:v>
                </c:pt>
                <c:pt idx="6">
                  <c:v>274.88068900000002</c:v>
                </c:pt>
                <c:pt idx="7">
                  <c:v>86.934532000000004</c:v>
                </c:pt>
                <c:pt idx="8">
                  <c:v>59.947479000000001</c:v>
                </c:pt>
                <c:pt idx="9">
                  <c:v>58.471595999999998</c:v>
                </c:pt>
                <c:pt idx="10">
                  <c:v>62.397245000000005</c:v>
                </c:pt>
                <c:pt idx="11">
                  <c:v>141.49517300000002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1D-4C24-946C-36AB4565FE5C}"/>
            </c:ext>
          </c:extLst>
        </c:ser>
        <c:ser>
          <c:idx val="0"/>
          <c:order val="1"/>
          <c:tx>
            <c:strRef>
              <c:f>'Data 3'!$D$21</c:f>
              <c:strCache>
                <c:ptCount val="1"/>
                <c:pt idx="0">
                  <c:v>Generación convencional y zonas de regulación</c:v>
                </c:pt>
              </c:strCache>
            </c:strRef>
          </c:tx>
          <c:spPr>
            <a:solidFill>
              <a:srgbClr val="F79646"/>
            </a:solidFill>
          </c:spPr>
          <c:invertIfNegative val="0"/>
          <c:cat>
            <c:strRef>
              <c:f>'Data 3'!$A$22:$A$33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3'!$D$22:$D$33</c:f>
              <c:numCache>
                <c:formatCode>#,##0</c:formatCode>
                <c:ptCount val="12"/>
                <c:pt idx="0">
                  <c:v>57.601379000000001</c:v>
                </c:pt>
                <c:pt idx="1">
                  <c:v>37.702117999999999</c:v>
                </c:pt>
                <c:pt idx="2">
                  <c:v>28.430121000000003</c:v>
                </c:pt>
                <c:pt idx="3">
                  <c:v>58.288257000000002</c:v>
                </c:pt>
                <c:pt idx="4">
                  <c:v>51.266879000000003</c:v>
                </c:pt>
                <c:pt idx="5">
                  <c:v>48.800806999999999</c:v>
                </c:pt>
                <c:pt idx="6">
                  <c:v>62.118037999999999</c:v>
                </c:pt>
                <c:pt idx="7">
                  <c:v>42.813073000000003</c:v>
                </c:pt>
                <c:pt idx="8">
                  <c:v>53.595482000000004</c:v>
                </c:pt>
                <c:pt idx="9">
                  <c:v>86.813356999999996</c:v>
                </c:pt>
                <c:pt idx="10">
                  <c:v>237.45839900000001</c:v>
                </c:pt>
                <c:pt idx="11">
                  <c:v>165.93431700000002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1D-4C24-946C-36AB4565FE5C}"/>
            </c:ext>
          </c:extLst>
        </c:ser>
        <c:ser>
          <c:idx val="1"/>
          <c:order val="2"/>
          <c:tx>
            <c:strRef>
              <c:f>'Data 3'!$E$21</c:f>
              <c:strCache>
                <c:ptCount val="1"/>
                <c:pt idx="0">
                  <c:v>Generación eólica</c:v>
                </c:pt>
              </c:strCache>
            </c:strRef>
          </c:tx>
          <c:spPr>
            <a:solidFill>
              <a:srgbClr val="92D050"/>
            </a:solidFill>
            <a:ln w="25400">
              <a:noFill/>
            </a:ln>
          </c:spPr>
          <c:invertIfNegative val="0"/>
          <c:cat>
            <c:strRef>
              <c:f>'Data 3'!$A$22:$A$33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3'!$E$22:$E$33</c:f>
              <c:numCache>
                <c:formatCode>#,##0</c:formatCode>
                <c:ptCount val="12"/>
                <c:pt idx="0">
                  <c:v>81.552619000000007</c:v>
                </c:pt>
                <c:pt idx="1">
                  <c:v>104.90642100000001</c:v>
                </c:pt>
                <c:pt idx="2">
                  <c:v>93.022614000000004</c:v>
                </c:pt>
                <c:pt idx="3">
                  <c:v>138.222962</c:v>
                </c:pt>
                <c:pt idx="4">
                  <c:v>65.953242000000003</c:v>
                </c:pt>
                <c:pt idx="5">
                  <c:v>58.464243000000003</c:v>
                </c:pt>
                <c:pt idx="6">
                  <c:v>46.103119</c:v>
                </c:pt>
                <c:pt idx="7">
                  <c:v>83.493375999999998</c:v>
                </c:pt>
                <c:pt idx="8">
                  <c:v>86.333198999999993</c:v>
                </c:pt>
                <c:pt idx="9">
                  <c:v>101.43186900000001</c:v>
                </c:pt>
                <c:pt idx="10">
                  <c:v>129.53579099999999</c:v>
                </c:pt>
                <c:pt idx="11">
                  <c:v>141.867681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91D-4C24-946C-36AB4565FE5C}"/>
            </c:ext>
          </c:extLst>
        </c:ser>
        <c:ser>
          <c:idx val="3"/>
          <c:order val="3"/>
          <c:tx>
            <c:strRef>
              <c:f>'Data 3'!$F$21</c:f>
              <c:strCache>
                <c:ptCount val="1"/>
                <c:pt idx="0">
                  <c:v>Otras renovables, cogeneración y residuos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cat>
            <c:strRef>
              <c:f>'Data 3'!$A$22:$A$33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3'!$F$22:$F$33</c:f>
              <c:numCache>
                <c:formatCode>#,##0</c:formatCode>
                <c:ptCount val="12"/>
                <c:pt idx="0">
                  <c:v>29.201357000000002</c:v>
                </c:pt>
                <c:pt idx="1">
                  <c:v>48.151488999999998</c:v>
                </c:pt>
                <c:pt idx="2">
                  <c:v>47.141391999999996</c:v>
                </c:pt>
                <c:pt idx="3">
                  <c:v>74.108029999999999</c:v>
                </c:pt>
                <c:pt idx="4">
                  <c:v>86.961754999999997</c:v>
                </c:pt>
                <c:pt idx="5">
                  <c:v>115.657353</c:v>
                </c:pt>
                <c:pt idx="6">
                  <c:v>122.658557</c:v>
                </c:pt>
                <c:pt idx="7">
                  <c:v>71.278025</c:v>
                </c:pt>
                <c:pt idx="8">
                  <c:v>85.257066000000009</c:v>
                </c:pt>
                <c:pt idx="9">
                  <c:v>95.633647999999994</c:v>
                </c:pt>
                <c:pt idx="10">
                  <c:v>85.292079000000001</c:v>
                </c:pt>
                <c:pt idx="11">
                  <c:v>73.034066999999993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91D-4C24-946C-36AB4565FE5C}"/>
            </c:ext>
          </c:extLst>
        </c:ser>
        <c:ser>
          <c:idx val="5"/>
          <c:order val="4"/>
          <c:tx>
            <c:strRef>
              <c:f>'Data 3'!$G$21</c:f>
              <c:strCache>
                <c:ptCount val="1"/>
                <c:pt idx="0">
                  <c:v>Importaciones</c:v>
                </c:pt>
              </c:strCache>
            </c:strRef>
          </c:tx>
          <c:spPr>
            <a:solidFill>
              <a:srgbClr val="CC00CC"/>
            </a:solidFill>
          </c:spPr>
          <c:invertIfNegative val="0"/>
          <c:cat>
            <c:strRef>
              <c:f>'Data 3'!$A$22:$A$33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3'!$G$22:$G$33</c:f>
              <c:numCache>
                <c:formatCode>#,##0.0</c:formatCode>
                <c:ptCount val="12"/>
                <c:pt idx="0">
                  <c:v>3.2000000000000002E-3</c:v>
                </c:pt>
                <c:pt idx="1">
                  <c:v>4.4000000000000003E-3</c:v>
                </c:pt>
                <c:pt idx="2">
                  <c:v>2.4399999999999998E-2</c:v>
                </c:pt>
                <c:pt idx="3">
                  <c:v>1.04E-2</c:v>
                </c:pt>
                <c:pt idx="4">
                  <c:v>1.6399999999999998E-2</c:v>
                </c:pt>
                <c:pt idx="5">
                  <c:v>1.9199999999999998E-2</c:v>
                </c:pt>
                <c:pt idx="6">
                  <c:v>2.3999999999999998E-3</c:v>
                </c:pt>
                <c:pt idx="7">
                  <c:v>8.0000000000000002E-3</c:v>
                </c:pt>
                <c:pt idx="8">
                  <c:v>4.0000000000000002E-4</c:v>
                </c:pt>
                <c:pt idx="9">
                  <c:v>1.6000000000000001E-3</c:v>
                </c:pt>
                <c:pt idx="10">
                  <c:v>8.0000000000000002E-3</c:v>
                </c:pt>
                <c:pt idx="11">
                  <c:v>4.0000000000000001E-3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91D-4C24-946C-36AB4565FE5C}"/>
            </c:ext>
          </c:extLst>
        </c:ser>
        <c:ser>
          <c:idx val="6"/>
          <c:order val="5"/>
          <c:tx>
            <c:strRef>
              <c:f>'Data 3'!$H$21</c:f>
              <c:strCache>
                <c:ptCount val="1"/>
                <c:pt idx="0">
                  <c:v>Exportaciones</c:v>
                </c:pt>
              </c:strCache>
            </c:strRef>
          </c:tx>
          <c:spPr>
            <a:solidFill>
              <a:srgbClr val="00B0F0"/>
            </a:solidFill>
          </c:spPr>
          <c:invertIfNegative val="0"/>
          <c:cat>
            <c:strRef>
              <c:f>'Data 3'!$A$22:$A$33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3'!$H$22:$H$33</c:f>
              <c:numCache>
                <c:formatCode>#,##0.0</c:formatCode>
                <c:ptCount val="12"/>
                <c:pt idx="0">
                  <c:v>0.315716</c:v>
                </c:pt>
                <c:pt idx="1">
                  <c:v>0.35781599999999997</c:v>
                </c:pt>
                <c:pt idx="2">
                  <c:v>0.32445999999999997</c:v>
                </c:pt>
                <c:pt idx="3">
                  <c:v>0.39650400000000002</c:v>
                </c:pt>
                <c:pt idx="4">
                  <c:v>0.49756</c:v>
                </c:pt>
                <c:pt idx="5">
                  <c:v>0.23910400000000001</c:v>
                </c:pt>
                <c:pt idx="6">
                  <c:v>6.9267999999999996E-2</c:v>
                </c:pt>
                <c:pt idx="7">
                  <c:v>0.35783599999999999</c:v>
                </c:pt>
                <c:pt idx="8">
                  <c:v>0.32095200000000002</c:v>
                </c:pt>
                <c:pt idx="9">
                  <c:v>0.41132799999999997</c:v>
                </c:pt>
                <c:pt idx="10">
                  <c:v>0.30132799999999998</c:v>
                </c:pt>
                <c:pt idx="11">
                  <c:v>0.32461200000000001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91D-4C24-946C-36AB4565FE5C}"/>
            </c:ext>
          </c:extLst>
        </c:ser>
        <c:ser>
          <c:idx val="4"/>
          <c:order val="6"/>
          <c:tx>
            <c:strRef>
              <c:f>'Data 3'!$I$21</c:f>
              <c:strCache>
                <c:ptCount val="1"/>
                <c:pt idx="0">
                  <c:v>Desvíos entre sistemas</c:v>
                </c:pt>
              </c:strCache>
            </c:strRef>
          </c:tx>
          <c:spPr>
            <a:solidFill>
              <a:srgbClr val="008080"/>
            </a:solidFill>
            <a:ln w="25400">
              <a:noFill/>
            </a:ln>
          </c:spPr>
          <c:invertIfNegative val="0"/>
          <c:cat>
            <c:strRef>
              <c:f>'Data 3'!$A$22:$A$33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3'!$I$22:$I$33</c:f>
              <c:numCache>
                <c:formatCode>#,##0</c:formatCode>
                <c:ptCount val="12"/>
                <c:pt idx="0">
                  <c:v>15.280798000000001</c:v>
                </c:pt>
                <c:pt idx="1">
                  <c:v>10.484985</c:v>
                </c:pt>
                <c:pt idx="2">
                  <c:v>26.631241000000003</c:v>
                </c:pt>
                <c:pt idx="3">
                  <c:v>12.658815000000001</c:v>
                </c:pt>
                <c:pt idx="4">
                  <c:v>16.168272000000002</c:v>
                </c:pt>
                <c:pt idx="5">
                  <c:v>18.691258000000001</c:v>
                </c:pt>
                <c:pt idx="6">
                  <c:v>13.000109</c:v>
                </c:pt>
                <c:pt idx="7">
                  <c:v>15.437785</c:v>
                </c:pt>
                <c:pt idx="8">
                  <c:v>12.104512000000001</c:v>
                </c:pt>
                <c:pt idx="9">
                  <c:v>12.500876</c:v>
                </c:pt>
                <c:pt idx="10">
                  <c:v>15.408303999999999</c:v>
                </c:pt>
                <c:pt idx="11">
                  <c:v>13.133055000000001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91D-4C24-946C-36AB4565FE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61549944"/>
        <c:axId val="461550336"/>
      </c:barChart>
      <c:catAx>
        <c:axId val="461549944"/>
        <c:scaling>
          <c:orientation val="minMax"/>
        </c:scaling>
        <c:delete val="0"/>
        <c:axPos val="t"/>
        <c:numFmt formatCode="General" sourceLinked="1"/>
        <c:majorTickMark val="none"/>
        <c:minorTickMark val="none"/>
        <c:tickLblPos val="none"/>
        <c:spPr>
          <a:ln w="3175">
            <a:solidFill>
              <a:schemeClr val="bg1">
                <a:lumMod val="65000"/>
              </a:schemeClr>
            </a:solidFill>
            <a:prstDash val="solid"/>
          </a:ln>
        </c:spPr>
        <c:crossAx val="461550336"/>
        <c:crosses val="autoZero"/>
        <c:auto val="0"/>
        <c:lblAlgn val="ctr"/>
        <c:lblOffset val="100"/>
        <c:tickMarkSkip val="1"/>
        <c:noMultiLvlLbl val="0"/>
      </c:catAx>
      <c:valAx>
        <c:axId val="461550336"/>
        <c:scaling>
          <c:orientation val="maxMin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61549944"/>
        <c:crosses val="autoZero"/>
        <c:crossBetween val="between"/>
        <c:majorUnit val="20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33" r="0.75000000000000033" t="1" header="0" footer="0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7285973444495906E-2"/>
          <c:y val="0.18882575364095319"/>
          <c:w val="0.87669735216921418"/>
          <c:h val="0.66322342952513524"/>
        </c:manualLayout>
      </c:layout>
      <c:lineChart>
        <c:grouping val="standard"/>
        <c:varyColors val="0"/>
        <c:ser>
          <c:idx val="0"/>
          <c:order val="0"/>
          <c:tx>
            <c:strRef>
              <c:f>'Data 3'!$B$57</c:f>
              <c:strCache>
                <c:ptCount val="1"/>
                <c:pt idx="0">
                  <c:v>Desvío a bajar</c:v>
                </c:pt>
              </c:strCache>
            </c:strRef>
          </c:tx>
          <c:spPr>
            <a:ln w="25400">
              <a:solidFill>
                <a:srgbClr val="C00000"/>
              </a:solidFill>
              <a:prstDash val="solid"/>
            </a:ln>
          </c:spPr>
          <c:marker>
            <c:symbol val="none"/>
          </c:marker>
          <c:cat>
            <c:strRef>
              <c:f>'Data 3'!$A$7:$A$18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3'!$C$57:$N$57</c:f>
              <c:numCache>
                <c:formatCode>0</c:formatCode>
                <c:ptCount val="12"/>
                <c:pt idx="0">
                  <c:v>104.50072592353605</c:v>
                </c:pt>
                <c:pt idx="1">
                  <c:v>104.83243843732643</c:v>
                </c:pt>
                <c:pt idx="2">
                  <c:v>104.91601802539942</c:v>
                </c:pt>
                <c:pt idx="3">
                  <c:v>107.79607220789526</c:v>
                </c:pt>
                <c:pt idx="4">
                  <c:v>114.17648274436867</c:v>
                </c:pt>
                <c:pt idx="5">
                  <c:v>108.70947234583599</c:v>
                </c:pt>
                <c:pt idx="6">
                  <c:v>108.16167897396035</c:v>
                </c:pt>
                <c:pt idx="7">
                  <c:v>107.0729537366548</c:v>
                </c:pt>
                <c:pt idx="8">
                  <c:v>106.74424127285681</c:v>
                </c:pt>
                <c:pt idx="9">
                  <c:v>107.46237015051939</c:v>
                </c:pt>
                <c:pt idx="10">
                  <c:v>112.34889784309078</c:v>
                </c:pt>
                <c:pt idx="11">
                  <c:v>113.49112426035504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00E-4502-9B8F-6D57B0443F1C}"/>
            </c:ext>
          </c:extLst>
        </c:ser>
        <c:ser>
          <c:idx val="3"/>
          <c:order val="1"/>
          <c:tx>
            <c:strRef>
              <c:f>'Data 3'!$B$58</c:f>
              <c:strCache>
                <c:ptCount val="1"/>
                <c:pt idx="0">
                  <c:v>Desvío a bajar contra el sistema</c:v>
                </c:pt>
              </c:strCache>
            </c:strRef>
          </c:tx>
          <c:spPr>
            <a:ln w="25400">
              <a:solidFill>
                <a:srgbClr val="008080"/>
              </a:solidFill>
              <a:prstDash val="solid"/>
            </a:ln>
          </c:spPr>
          <c:marker>
            <c:symbol val="none"/>
          </c:marker>
          <c:cat>
            <c:strRef>
              <c:f>'Data 3'!$A$7:$A$18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3'!$C$58:$N$58</c:f>
              <c:numCache>
                <c:formatCode>0</c:formatCode>
                <c:ptCount val="12"/>
                <c:pt idx="0">
                  <c:v>107</c:v>
                </c:pt>
                <c:pt idx="1">
                  <c:v>110</c:v>
                </c:pt>
                <c:pt idx="2">
                  <c:v>111</c:v>
                </c:pt>
                <c:pt idx="3">
                  <c:v>114</c:v>
                </c:pt>
                <c:pt idx="4">
                  <c:v>120</c:v>
                </c:pt>
                <c:pt idx="5">
                  <c:v>112</c:v>
                </c:pt>
                <c:pt idx="6">
                  <c:v>111</c:v>
                </c:pt>
                <c:pt idx="7">
                  <c:v>113</c:v>
                </c:pt>
                <c:pt idx="8">
                  <c:v>114</c:v>
                </c:pt>
                <c:pt idx="9">
                  <c:v>113</c:v>
                </c:pt>
                <c:pt idx="10">
                  <c:v>120</c:v>
                </c:pt>
                <c:pt idx="11">
                  <c:v>123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0E-4502-9B8F-6D57B0443F1C}"/>
            </c:ext>
          </c:extLst>
        </c:ser>
        <c:ser>
          <c:idx val="1"/>
          <c:order val="2"/>
          <c:tx>
            <c:strRef>
              <c:f>'Data 3'!$B$59</c:f>
              <c:strCache>
                <c:ptCount val="1"/>
                <c:pt idx="0">
                  <c:v>Desvío a subir</c:v>
                </c:pt>
              </c:strCache>
            </c:strRef>
          </c:tx>
          <c:spPr>
            <a:ln w="25400">
              <a:solidFill>
                <a:schemeClr val="accent6"/>
              </a:solidFill>
            </a:ln>
          </c:spPr>
          <c:marker>
            <c:symbol val="none"/>
          </c:marker>
          <c:val>
            <c:numRef>
              <c:f>'Data 3'!$C$59:$N$59</c:f>
              <c:numCache>
                <c:formatCode>0</c:formatCode>
                <c:ptCount val="12"/>
                <c:pt idx="0">
                  <c:v>93.692531053395712</c:v>
                </c:pt>
                <c:pt idx="1">
                  <c:v>90.631364562118137</c:v>
                </c:pt>
                <c:pt idx="2">
                  <c:v>88.36542400655469</c:v>
                </c:pt>
                <c:pt idx="3">
                  <c:v>87.760365006943076</c:v>
                </c:pt>
                <c:pt idx="4">
                  <c:v>92.002479851208932</c:v>
                </c:pt>
                <c:pt idx="5">
                  <c:v>95.147276965458786</c:v>
                </c:pt>
                <c:pt idx="6">
                  <c:v>94.442285270112706</c:v>
                </c:pt>
                <c:pt idx="7">
                  <c:v>90.391459074733092</c:v>
                </c:pt>
                <c:pt idx="8">
                  <c:v>88.268819757777251</c:v>
                </c:pt>
                <c:pt idx="9">
                  <c:v>89.675641297434808</c:v>
                </c:pt>
                <c:pt idx="10">
                  <c:v>91.135340127992436</c:v>
                </c:pt>
                <c:pt idx="11">
                  <c:v>86.538461538461547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00E-4502-9B8F-6D57B0443F1C}"/>
            </c:ext>
          </c:extLst>
        </c:ser>
        <c:ser>
          <c:idx val="2"/>
          <c:order val="3"/>
          <c:tx>
            <c:strRef>
              <c:f>'Data 3'!$B$60</c:f>
              <c:strCache>
                <c:ptCount val="1"/>
                <c:pt idx="0">
                  <c:v>Desvío a subir contra el sistema</c:v>
                </c:pt>
              </c:strCache>
            </c:strRef>
          </c:tx>
          <c:spPr>
            <a:ln w="25400">
              <a:solidFill>
                <a:srgbClr val="0070C0"/>
              </a:solidFill>
            </a:ln>
          </c:spPr>
          <c:marker>
            <c:symbol val="none"/>
          </c:marker>
          <c:val>
            <c:numRef>
              <c:f>'Data 3'!$C$60:$N$60</c:f>
              <c:numCache>
                <c:formatCode>0</c:formatCode>
                <c:ptCount val="12"/>
                <c:pt idx="0">
                  <c:v>80</c:v>
                </c:pt>
                <c:pt idx="1">
                  <c:v>83</c:v>
                </c:pt>
                <c:pt idx="2">
                  <c:v>78</c:v>
                </c:pt>
                <c:pt idx="3">
                  <c:v>73</c:v>
                </c:pt>
                <c:pt idx="4">
                  <c:v>73</c:v>
                </c:pt>
                <c:pt idx="5">
                  <c:v>82</c:v>
                </c:pt>
                <c:pt idx="6">
                  <c:v>79</c:v>
                </c:pt>
                <c:pt idx="7">
                  <c:v>80</c:v>
                </c:pt>
                <c:pt idx="8">
                  <c:v>77</c:v>
                </c:pt>
                <c:pt idx="9">
                  <c:v>76</c:v>
                </c:pt>
                <c:pt idx="10">
                  <c:v>76</c:v>
                </c:pt>
                <c:pt idx="11">
                  <c:v>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00E-4502-9B8F-6D57B0443F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61551120"/>
        <c:axId val="461551512"/>
      </c:lineChart>
      <c:catAx>
        <c:axId val="461551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chemeClr val="bg1">
                <a:lumMod val="6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46155151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61551512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46155112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9.6638667853689492E-2"/>
          <c:y val="2.3746778331837779E-2"/>
          <c:w val="0.83193287978393549"/>
          <c:h val="0.13456507721374741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 panose="020B0604020202020204" pitchFamily="34" charset="0"/>
          <a:ea typeface="Arial"/>
          <a:cs typeface="Arial" panose="020B0604020202020204" pitchFamily="34" charset="0"/>
        </a:defRPr>
      </a:pPr>
      <a:endParaRPr lang="es-ES"/>
    </a:p>
  </c:txPr>
  <c:printSettings>
    <c:headerFooter alignWithMargins="0"/>
    <c:pageMargins b="1" l="0.75000000000000089" r="0.75000000000000089" t="1" header="0" footer="0"/>
    <c:pageSetup orientation="landscape" horizontalDpi="300" verticalDpi="300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7859065776749198E-2"/>
          <c:y val="0.31318681318681352"/>
          <c:w val="0.88321377740499851"/>
          <c:h val="0.5329670329670329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'Data 3'!$C$63</c:f>
              <c:strCache>
                <c:ptCount val="1"/>
                <c:pt idx="0">
                  <c:v>Horas con desvío a bajar cuando el sistema necesita energía a subir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strRef>
              <c:f>'Data 2'!$B$22:$B$33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3'!$C$63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79-403F-B38B-6A1B5639A982}"/>
            </c:ext>
          </c:extLst>
        </c:ser>
        <c:ser>
          <c:idx val="1"/>
          <c:order val="1"/>
          <c:tx>
            <c:strRef>
              <c:f>'Data 3'!$D$63</c:f>
              <c:strCache>
                <c:ptCount val="1"/>
                <c:pt idx="0">
                  <c:v>Horas con desvío a subir cuando el sistema necesita energía a bajar</c:v>
                </c:pt>
              </c:strCache>
            </c:strRef>
          </c:tx>
          <c:spPr>
            <a:solidFill>
              <a:srgbClr val="0070C0"/>
            </a:solidFill>
            <a:ln w="25400">
              <a:noFill/>
            </a:ln>
          </c:spPr>
          <c:invertIfNegative val="0"/>
          <c:cat>
            <c:strRef>
              <c:f>'Data 2'!$B$22:$B$33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3'!$D$64:$D$75</c:f>
              <c:numCache>
                <c:formatCode>0</c:formatCode>
                <c:ptCount val="12"/>
                <c:pt idx="0">
                  <c:v>68.95</c:v>
                </c:pt>
                <c:pt idx="1">
                  <c:v>47.77</c:v>
                </c:pt>
                <c:pt idx="2">
                  <c:v>46.97</c:v>
                </c:pt>
                <c:pt idx="3">
                  <c:v>55.14</c:v>
                </c:pt>
                <c:pt idx="4">
                  <c:v>70.430000000000007</c:v>
                </c:pt>
                <c:pt idx="5">
                  <c:v>72.78</c:v>
                </c:pt>
                <c:pt idx="6">
                  <c:v>73.25</c:v>
                </c:pt>
                <c:pt idx="7">
                  <c:v>52.82</c:v>
                </c:pt>
                <c:pt idx="8">
                  <c:v>47.5</c:v>
                </c:pt>
                <c:pt idx="9">
                  <c:v>56.38</c:v>
                </c:pt>
                <c:pt idx="10">
                  <c:v>61.94</c:v>
                </c:pt>
                <c:pt idx="11">
                  <c:v>56.05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579-403F-B38B-6A1B5639A9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56737640"/>
        <c:axId val="456738032"/>
      </c:barChart>
      <c:catAx>
        <c:axId val="456737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chemeClr val="bg1">
                <a:lumMod val="6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45673803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56738032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456737640"/>
        <c:crosses val="autoZero"/>
        <c:crossBetween val="between"/>
        <c:majorUnit val="2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2605043633089932"/>
          <c:y val="4.4444492669805415E-2"/>
          <c:w val="0.74264715404954851"/>
          <c:h val="0.19555576774714381"/>
        </c:manualLayout>
      </c:layout>
      <c:overlay val="0"/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 panose="020B0604020202020204" pitchFamily="34" charset="0"/>
          <a:ea typeface="Arial"/>
          <a:cs typeface="Arial" panose="020B0604020202020204" pitchFamily="34" charset="0"/>
        </a:defRPr>
      </a:pPr>
      <a:endParaRPr lang="es-ES"/>
    </a:p>
  </c:txPr>
  <c:printSettings>
    <c:headerFooter alignWithMargins="0"/>
    <c:pageMargins b="1" l="0.75000000000000033" r="0.75000000000000033" t="1" header="0" footer="0"/>
    <c:pageSetup orientation="landscape" horizontalDpi="300" verticalDpi="300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4161210111893902E-2"/>
          <c:y val="9.4054165017082358E-2"/>
          <c:w val="0.88431371736427689"/>
          <c:h val="0.74218023724688031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'Data 3'!$C$63</c:f>
              <c:strCache>
                <c:ptCount val="1"/>
                <c:pt idx="0">
                  <c:v>Horas con desvío a bajar cuando el sistema necesita energía a subir</c:v>
                </c:pt>
              </c:strCache>
            </c:strRef>
          </c:tx>
          <c:spPr>
            <a:solidFill>
              <a:srgbClr val="92D050"/>
            </a:solidFill>
            <a:ln w="25400">
              <a:noFill/>
            </a:ln>
          </c:spPr>
          <c:invertIfNegative val="0"/>
          <c:val>
            <c:numRef>
              <c:f>'Data 3'!$C$64:$C$75</c:f>
              <c:numCache>
                <c:formatCode>0</c:formatCode>
                <c:ptCount val="12"/>
                <c:pt idx="0">
                  <c:v>31.05</c:v>
                </c:pt>
                <c:pt idx="1">
                  <c:v>52.23</c:v>
                </c:pt>
                <c:pt idx="2">
                  <c:v>53.03</c:v>
                </c:pt>
                <c:pt idx="3">
                  <c:v>44.86</c:v>
                </c:pt>
                <c:pt idx="4">
                  <c:v>29.57</c:v>
                </c:pt>
                <c:pt idx="5">
                  <c:v>27.22</c:v>
                </c:pt>
                <c:pt idx="6">
                  <c:v>26.75</c:v>
                </c:pt>
                <c:pt idx="7">
                  <c:v>47.18</c:v>
                </c:pt>
                <c:pt idx="8">
                  <c:v>52.5</c:v>
                </c:pt>
                <c:pt idx="9">
                  <c:v>43.62</c:v>
                </c:pt>
                <c:pt idx="10">
                  <c:v>38.06</c:v>
                </c:pt>
                <c:pt idx="11">
                  <c:v>43.95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05-4411-B65F-D3641D98BA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56738816"/>
        <c:axId val="456739208"/>
      </c:barChart>
      <c:catAx>
        <c:axId val="456738816"/>
        <c:scaling>
          <c:orientation val="minMax"/>
        </c:scaling>
        <c:delete val="0"/>
        <c:axPos val="t"/>
        <c:numFmt formatCode="General" sourceLinked="1"/>
        <c:majorTickMark val="none"/>
        <c:minorTickMark val="none"/>
        <c:tickLblPos val="none"/>
        <c:spPr>
          <a:ln w="3175">
            <a:solidFill>
              <a:schemeClr val="bg1">
                <a:lumMod val="65000"/>
              </a:schemeClr>
            </a:solidFill>
          </a:ln>
        </c:spPr>
        <c:crossAx val="456739208"/>
        <c:crosses val="autoZero"/>
        <c:auto val="0"/>
        <c:lblAlgn val="ctr"/>
        <c:lblOffset val="100"/>
        <c:tickMarkSkip val="1"/>
        <c:noMultiLvlLbl val="0"/>
      </c:catAx>
      <c:valAx>
        <c:axId val="456739208"/>
        <c:scaling>
          <c:orientation val="maxMin"/>
          <c:max val="10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56738816"/>
        <c:crosses val="autoZero"/>
        <c:crossBetween val="between"/>
        <c:majorUnit val="2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33" r="0.75000000000000033" t="1" header="0" footer="0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9221740395262247E-2"/>
          <c:y val="9.0702816934033967E-2"/>
          <c:w val="0.88780295329042891"/>
          <c:h val="0.80222981292307916"/>
        </c:manualLayout>
      </c:layout>
      <c:barChart>
        <c:barDir val="col"/>
        <c:grouping val="clustered"/>
        <c:varyColors val="0"/>
        <c:ser>
          <c:idx val="2"/>
          <c:order val="0"/>
          <c:spPr>
            <a:solidFill>
              <a:srgbClr val="4F81BD"/>
            </a:solidFill>
          </c:spPr>
          <c:invertIfNegative val="0"/>
          <c:dLbls>
            <c:dLbl>
              <c:idx val="9"/>
              <c:layout>
                <c:manualLayout>
                  <c:x val="-6.0341056685752619E-17"/>
                  <c:y val="-1.810364335822567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1F8-4215-9E53-3AEA27C5DD7B}"/>
                </c:ext>
              </c:extLst>
            </c:dLbl>
            <c:dLbl>
              <c:idx val="10"/>
              <c:layout>
                <c:manualLayout>
                  <c:x val="0"/>
                  <c:y val="-1.357773251866938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1F8-4215-9E53-3AEA27C5DD7B}"/>
                </c:ext>
              </c:extLst>
            </c:dLbl>
            <c:dLbl>
              <c:idx val="16"/>
              <c:layout>
                <c:manualLayout>
                  <c:x val="-1.2068211337150524E-16"/>
                  <c:y val="9.05182167911292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1F8-4215-9E53-3AEA27C5DD7B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rgbClr val="004563"/>
                    </a:solidFill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'Data 5'!$C$10:$C$29</c:f>
              <c:numCache>
                <c:formatCode>0</c:formatCode>
                <c:ptCount val="20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 formatCode="#,##0">
                  <c:v>2019</c:v>
                </c:pt>
              </c:numCache>
            </c:numRef>
          </c:cat>
          <c:val>
            <c:numRef>
              <c:f>'Data 5'!$D$10:$D$29</c:f>
              <c:numCache>
                <c:formatCode>#,##0</c:formatCode>
                <c:ptCount val="20"/>
                <c:pt idx="0">
                  <c:v>4336.8909999999996</c:v>
                </c:pt>
                <c:pt idx="1">
                  <c:v>3350.2510000000002</c:v>
                </c:pt>
                <c:pt idx="2">
                  <c:v>5285.915</c:v>
                </c:pt>
                <c:pt idx="3">
                  <c:v>1201.105</c:v>
                </c:pt>
                <c:pt idx="4">
                  <c:v>-3075.1039999999998</c:v>
                </c:pt>
                <c:pt idx="5">
                  <c:v>-1338.568</c:v>
                </c:pt>
                <c:pt idx="6">
                  <c:v>-3275.0810000000001</c:v>
                </c:pt>
                <c:pt idx="7">
                  <c:v>-5753.52</c:v>
                </c:pt>
                <c:pt idx="8">
                  <c:v>-11041.346</c:v>
                </c:pt>
                <c:pt idx="9">
                  <c:v>-8090.5529999999999</c:v>
                </c:pt>
                <c:pt idx="10">
                  <c:v>-8324.2749999999996</c:v>
                </c:pt>
                <c:pt idx="11">
                  <c:v>-6097.53</c:v>
                </c:pt>
                <c:pt idx="12">
                  <c:v>-11187.448</c:v>
                </c:pt>
                <c:pt idx="13">
                  <c:v>-6735.5</c:v>
                </c:pt>
                <c:pt idx="14">
                  <c:v>-3405.8879999999999</c:v>
                </c:pt>
                <c:pt idx="15">
                  <c:v>-146.61699999999999</c:v>
                </c:pt>
                <c:pt idx="16">
                  <c:v>7659.6549999999997</c:v>
                </c:pt>
                <c:pt idx="17">
                  <c:v>9175.3430000000008</c:v>
                </c:pt>
                <c:pt idx="18">
                  <c:v>11090.246999999999</c:v>
                </c:pt>
                <c:pt idx="19">
                  <c:v>6875.2830000000004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94-40EE-9B5F-CDBEA6C828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456748616"/>
        <c:axId val="456749008"/>
      </c:barChart>
      <c:catAx>
        <c:axId val="456748616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low"/>
        <c:spPr>
          <a:ln w="12700">
            <a:pattFill prst="pct50">
              <a:fgClr>
                <a:srgbClr val="969696"/>
              </a:fgClr>
              <a:bgClr>
                <a:srgbClr val="FFFFFF"/>
              </a:bgClr>
            </a:patt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56749008"/>
        <c:crossesAt val="0"/>
        <c:auto val="0"/>
        <c:lblAlgn val="ctr"/>
        <c:lblOffset val="100"/>
        <c:noMultiLvlLbl val="0"/>
      </c:catAx>
      <c:valAx>
        <c:axId val="456749008"/>
        <c:scaling>
          <c:orientation val="minMax"/>
        </c:scaling>
        <c:delete val="0"/>
        <c:axPos val="l"/>
        <c:majorGridlines>
          <c:spPr>
            <a:ln w="12700">
              <a:pattFill prst="pct50">
                <a:fgClr>
                  <a:srgbClr val="969696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56748616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  <c:userShapes r:id="rId1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9221740395262247E-2"/>
          <c:y val="9.0702816934033967E-2"/>
          <c:w val="0.88780295329042891"/>
          <c:h val="0.80222981292307916"/>
        </c:manualLayout>
      </c:layout>
      <c:barChart>
        <c:barDir val="col"/>
        <c:grouping val="clustered"/>
        <c:varyColors val="0"/>
        <c:ser>
          <c:idx val="2"/>
          <c:order val="0"/>
          <c:spPr>
            <a:solidFill>
              <a:srgbClr val="92D050"/>
            </a:solidFill>
            <a:ln>
              <a:noFill/>
            </a:ln>
          </c:spPr>
          <c:invertIfNegative val="0"/>
          <c:dLbls>
            <c:dLbl>
              <c:idx val="9"/>
              <c:layout>
                <c:manualLayout>
                  <c:x val="-6.0341056685752619E-17"/>
                  <c:y val="-1.810364335822567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20A-4822-9168-8CB728BCD623}"/>
                </c:ext>
              </c:extLst>
            </c:dLbl>
            <c:dLbl>
              <c:idx val="10"/>
              <c:layout>
                <c:manualLayout>
                  <c:x val="0"/>
                  <c:y val="-1.357773251866938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20A-4822-9168-8CB728BCD623}"/>
                </c:ext>
              </c:extLst>
            </c:dLbl>
            <c:dLbl>
              <c:idx val="16"/>
              <c:layout>
                <c:manualLayout>
                  <c:x val="-1.2068211337150524E-16"/>
                  <c:y val="9.05182167911292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20A-4822-9168-8CB728BCD62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rgbClr val="004563"/>
                    </a:solidFill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'Data 5'!$C$34:$C$45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'Data 5'!$D$34:$D$45</c:f>
              <c:numCache>
                <c:formatCode>#,##0</c:formatCode>
                <c:ptCount val="12"/>
                <c:pt idx="0">
                  <c:v>311.86199999999997</c:v>
                </c:pt>
                <c:pt idx="1">
                  <c:v>1539.963</c:v>
                </c:pt>
                <c:pt idx="2">
                  <c:v>2021.165</c:v>
                </c:pt>
                <c:pt idx="3">
                  <c:v>1304.7750000000001</c:v>
                </c:pt>
                <c:pt idx="4">
                  <c:v>1090.6599999999999</c:v>
                </c:pt>
                <c:pt idx="5">
                  <c:v>815.6049999999999</c:v>
                </c:pt>
                <c:pt idx="6">
                  <c:v>772.85399999999993</c:v>
                </c:pt>
                <c:pt idx="7">
                  <c:v>969.88099999999997</c:v>
                </c:pt>
                <c:pt idx="8">
                  <c:v>810.81799999999998</c:v>
                </c:pt>
                <c:pt idx="9">
                  <c:v>993.87900000000002</c:v>
                </c:pt>
                <c:pt idx="10">
                  <c:v>-531.06899999999996</c:v>
                </c:pt>
                <c:pt idx="11">
                  <c:v>-395.69499999999994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20A-4822-9168-8CB728BCD6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456748616"/>
        <c:axId val="456749008"/>
      </c:barChart>
      <c:catAx>
        <c:axId val="4567486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12700">
            <a:pattFill prst="pct50">
              <a:fgClr>
                <a:srgbClr val="969696"/>
              </a:fgClr>
              <a:bgClr>
                <a:srgbClr val="FFFFFF"/>
              </a:bgClr>
            </a:patt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56749008"/>
        <c:crossesAt val="0"/>
        <c:auto val="0"/>
        <c:lblAlgn val="ctr"/>
        <c:lblOffset val="100"/>
        <c:noMultiLvlLbl val="0"/>
      </c:catAx>
      <c:valAx>
        <c:axId val="456749008"/>
        <c:scaling>
          <c:orientation val="minMax"/>
        </c:scaling>
        <c:delete val="0"/>
        <c:axPos val="l"/>
        <c:majorGridlines>
          <c:spPr>
            <a:ln w="12700">
              <a:pattFill prst="pct50">
                <a:fgClr>
                  <a:srgbClr val="969696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56748616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  <c:userShapes r:id="rId1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456302238949686E-2"/>
          <c:y val="0.28132992327365752"/>
          <c:w val="0.87382206155048225"/>
          <c:h val="0.51117850133598164"/>
        </c:manualLayout>
      </c:layout>
      <c:barChart>
        <c:barDir val="col"/>
        <c:grouping val="clustered"/>
        <c:varyColors val="0"/>
        <c:ser>
          <c:idx val="0"/>
          <c:order val="1"/>
          <c:tx>
            <c:v>Capacidad adquirida</c:v>
          </c:tx>
          <c:spPr>
            <a:solidFill>
              <a:srgbClr val="92D050"/>
            </a:solidFill>
            <a:ln w="25400">
              <a:noFill/>
            </a:ln>
          </c:spPr>
          <c:invertIfNegative val="0"/>
          <c:cat>
            <c:strRef>
              <c:f>'Data 1'!$B$74:$B$85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1'!$E$75:$E$86</c:f>
              <c:numCache>
                <c:formatCode>#,##0</c:formatCode>
                <c:ptCount val="12"/>
                <c:pt idx="0">
                  <c:v>996.21600000000001</c:v>
                </c:pt>
                <c:pt idx="1">
                  <c:v>840</c:v>
                </c:pt>
                <c:pt idx="2">
                  <c:v>1381.98</c:v>
                </c:pt>
                <c:pt idx="3">
                  <c:v>1137.5999999999999</c:v>
                </c:pt>
                <c:pt idx="4">
                  <c:v>1316.88</c:v>
                </c:pt>
                <c:pt idx="5">
                  <c:v>792</c:v>
                </c:pt>
                <c:pt idx="6">
                  <c:v>595.20000000000005</c:v>
                </c:pt>
                <c:pt idx="7">
                  <c:v>595.20000000000005</c:v>
                </c:pt>
                <c:pt idx="8">
                  <c:v>626.4</c:v>
                </c:pt>
                <c:pt idx="9">
                  <c:v>946.15</c:v>
                </c:pt>
                <c:pt idx="10">
                  <c:v>1260</c:v>
                </c:pt>
                <c:pt idx="11">
                  <c:v>996.96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7ED-4DC3-BB01-DB9E7CAC2B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6739992"/>
        <c:axId val="456740384"/>
        <c:extLst>
          <c:ext xmlns:c15="http://schemas.microsoft.com/office/drawing/2012/chart" uri="{02D57815-91ED-43cb-92C2-25804820EDAC}">
            <c15:filteredBarSeries>
              <c15:ser>
                <c:idx val="1"/>
                <c:order val="0"/>
                <c:tx>
                  <c:v>Capacidad ofrecida</c:v>
                </c:tx>
                <c:spPr>
                  <a:solidFill>
                    <a:srgbClr val="0070C0"/>
                  </a:solidFill>
                  <a:ln w="25400">
                    <a:noFill/>
                  </a:ln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'Data 1'!$B$74:$B$85</c15:sqref>
                        </c15:formulaRef>
                      </c:ext>
                    </c:extLst>
                    <c:strCache>
                      <c:ptCount val="12"/>
                      <c:pt idx="0">
                        <c:v>E</c:v>
                      </c:pt>
                      <c:pt idx="1">
                        <c:v>F</c:v>
                      </c:pt>
                      <c:pt idx="2">
                        <c:v>M</c:v>
                      </c:pt>
                      <c:pt idx="3">
                        <c:v>A</c:v>
                      </c:pt>
                      <c:pt idx="4">
                        <c:v>M</c:v>
                      </c:pt>
                      <c:pt idx="5">
                        <c:v>J</c:v>
                      </c:pt>
                      <c:pt idx="6">
                        <c:v>J</c:v>
                      </c:pt>
                      <c:pt idx="7">
                        <c:v>A</c:v>
                      </c:pt>
                      <c:pt idx="8">
                        <c:v>S</c:v>
                      </c:pt>
                      <c:pt idx="9">
                        <c:v>O</c:v>
                      </c:pt>
                      <c:pt idx="10">
                        <c:v>N</c:v>
                      </c:pt>
                      <c:pt idx="11">
                        <c:v>D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'Data 1'!$D$75:$D$86</c15:sqref>
                        </c15:formulaRef>
                      </c:ext>
                    </c:extLst>
                    <c:numCache>
                      <c:formatCode>#,##0</c:formatCode>
                      <c:ptCount val="12"/>
                      <c:pt idx="0">
                        <c:v>996.96</c:v>
                      </c:pt>
                      <c:pt idx="1">
                        <c:v>840</c:v>
                      </c:pt>
                      <c:pt idx="2">
                        <c:v>1381.98</c:v>
                      </c:pt>
                      <c:pt idx="3">
                        <c:v>1137.5999999999999</c:v>
                      </c:pt>
                      <c:pt idx="4">
                        <c:v>1316.88</c:v>
                      </c:pt>
                      <c:pt idx="5">
                        <c:v>792</c:v>
                      </c:pt>
                      <c:pt idx="6">
                        <c:v>595.20000000000005</c:v>
                      </c:pt>
                      <c:pt idx="7">
                        <c:v>595.20000000000005</c:v>
                      </c:pt>
                      <c:pt idx="8">
                        <c:v>626.4</c:v>
                      </c:pt>
                      <c:pt idx="9">
                        <c:v>946.15</c:v>
                      </c:pt>
                      <c:pt idx="10">
                        <c:v>1260</c:v>
                      </c:pt>
                      <c:pt idx="11">
                        <c:v>996.96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47ED-4DC3-BB01-DB9E7CAC2B36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v>Capacidad nominada</c:v>
                </c:tx>
                <c:spPr>
                  <a:solidFill>
                    <a:srgbClr val="92D050"/>
                  </a:solidFill>
                  <a:ln w="25400">
                    <a:noFill/>
                  </a:ln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'Data 1'!$B$74:$B$85</c15:sqref>
                        </c15:formulaRef>
                      </c:ext>
                    </c:extLst>
                    <c:strCache>
                      <c:ptCount val="12"/>
                      <c:pt idx="0">
                        <c:v>E</c:v>
                      </c:pt>
                      <c:pt idx="1">
                        <c:v>F</c:v>
                      </c:pt>
                      <c:pt idx="2">
                        <c:v>M</c:v>
                      </c:pt>
                      <c:pt idx="3">
                        <c:v>A</c:v>
                      </c:pt>
                      <c:pt idx="4">
                        <c:v>M</c:v>
                      </c:pt>
                      <c:pt idx="5">
                        <c:v>J</c:v>
                      </c:pt>
                      <c:pt idx="6">
                        <c:v>J</c:v>
                      </c:pt>
                      <c:pt idx="7">
                        <c:v>A</c:v>
                      </c:pt>
                      <c:pt idx="8">
                        <c:v>S</c:v>
                      </c:pt>
                      <c:pt idx="9">
                        <c:v>O</c:v>
                      </c:pt>
                      <c:pt idx="10">
                        <c:v>N</c:v>
                      </c:pt>
                      <c:pt idx="11">
                        <c:v>D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'Data 1'!$F$75:$F$86</c15:sqref>
                        </c15:formulaRef>
                      </c:ext>
                    </c:extLst>
                    <c:numCache>
                      <c:formatCode>#,##0.0</c:formatCode>
                      <c:ptCount val="12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47ED-4DC3-BB01-DB9E7CAC2B36}"/>
                  </c:ext>
                </c:extLst>
              </c15:ser>
            </c15:filteredBarSeries>
          </c:ext>
        </c:extLst>
      </c:barChart>
      <c:catAx>
        <c:axId val="4567399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12700">
            <a:noFill/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456740384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456740384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456739992"/>
        <c:crosses val="autoZero"/>
        <c:crossBetween val="between"/>
        <c:majorUnit val="300"/>
      </c:valAx>
      <c:spPr>
        <a:noFill/>
        <a:ln w="25400">
          <a:noFill/>
        </a:ln>
      </c:spPr>
    </c:plotArea>
    <c:legend>
      <c:legendPos val="t"/>
      <c:overlay val="0"/>
      <c:spPr>
        <a:noFill/>
        <a:ln w="25400">
          <a:noFill/>
        </a:ln>
      </c:spPr>
    </c:legend>
    <c:plotVisOnly val="0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 panose="020B0604020202020204" pitchFamily="34" charset="0"/>
          <a:ea typeface="Arial"/>
          <a:cs typeface="Arial" panose="020B0604020202020204" pitchFamily="34" charset="0"/>
        </a:defRPr>
      </a:pPr>
      <a:endParaRPr lang="es-ES"/>
    </a:p>
  </c:txPr>
  <c:printSettings>
    <c:headerFooter alignWithMargins="0"/>
    <c:pageMargins b="1" l="0.75000000000000022" r="0.75000000000000022" t="1" header="0" footer="0"/>
    <c:pageSetup paperSize="9" orientation="landscape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4420626443776547E-2"/>
          <c:y val="0.13158007452777659"/>
          <c:w val="0.87664842367890139"/>
          <c:h val="0.65686297348926048"/>
        </c:manualLayout>
      </c:layout>
      <c:barChart>
        <c:barDir val="col"/>
        <c:grouping val="clustered"/>
        <c:varyColors val="0"/>
        <c:ser>
          <c:idx val="2"/>
          <c:order val="1"/>
          <c:tx>
            <c:v>Capacidad adquirida</c:v>
          </c:tx>
          <c:spPr>
            <a:solidFill>
              <a:srgbClr val="92D050"/>
            </a:solidFill>
            <a:ln w="25400">
              <a:noFill/>
            </a:ln>
          </c:spPr>
          <c:invertIfNegative val="0"/>
          <c:cat>
            <c:strRef>
              <c:f>'Data 1'!$B$74:$B$85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1'!$H$75:$H$86</c:f>
              <c:numCache>
                <c:formatCode>#,##0</c:formatCode>
                <c:ptCount val="12"/>
                <c:pt idx="0">
                  <c:v>967.2</c:v>
                </c:pt>
                <c:pt idx="1">
                  <c:v>940.8</c:v>
                </c:pt>
                <c:pt idx="2">
                  <c:v>1188.3800000000001</c:v>
                </c:pt>
                <c:pt idx="3">
                  <c:v>806</c:v>
                </c:pt>
                <c:pt idx="4">
                  <c:v>974.64</c:v>
                </c:pt>
                <c:pt idx="5">
                  <c:v>630.72</c:v>
                </c:pt>
                <c:pt idx="6">
                  <c:v>594.45600000000002</c:v>
                </c:pt>
                <c:pt idx="7">
                  <c:v>922.56</c:v>
                </c:pt>
                <c:pt idx="8">
                  <c:v>583.20000000000005</c:v>
                </c:pt>
                <c:pt idx="9">
                  <c:v>870.16</c:v>
                </c:pt>
                <c:pt idx="10">
                  <c:v>993.6</c:v>
                </c:pt>
                <c:pt idx="11">
                  <c:v>1190.4000000000001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7BC-4E07-AC1D-342DEA9665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6741168"/>
        <c:axId val="456741560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v>Capacidad ofrecida</c:v>
                </c:tx>
                <c:spPr>
                  <a:solidFill>
                    <a:srgbClr val="0070C0"/>
                  </a:solidFill>
                  <a:ln w="25400">
                    <a:noFill/>
                  </a:ln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'Data 1'!$B$74:$B$85</c15:sqref>
                        </c15:formulaRef>
                      </c:ext>
                    </c:extLst>
                    <c:strCache>
                      <c:ptCount val="12"/>
                      <c:pt idx="0">
                        <c:v>E</c:v>
                      </c:pt>
                      <c:pt idx="1">
                        <c:v>F</c:v>
                      </c:pt>
                      <c:pt idx="2">
                        <c:v>M</c:v>
                      </c:pt>
                      <c:pt idx="3">
                        <c:v>A</c:v>
                      </c:pt>
                      <c:pt idx="4">
                        <c:v>M</c:v>
                      </c:pt>
                      <c:pt idx="5">
                        <c:v>J</c:v>
                      </c:pt>
                      <c:pt idx="6">
                        <c:v>J</c:v>
                      </c:pt>
                      <c:pt idx="7">
                        <c:v>A</c:v>
                      </c:pt>
                      <c:pt idx="8">
                        <c:v>S</c:v>
                      </c:pt>
                      <c:pt idx="9">
                        <c:v>O</c:v>
                      </c:pt>
                      <c:pt idx="10">
                        <c:v>N</c:v>
                      </c:pt>
                      <c:pt idx="11">
                        <c:v>D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'Data 1'!$G$75:$G$86</c15:sqref>
                        </c15:formulaRef>
                      </c:ext>
                    </c:extLst>
                    <c:numCache>
                      <c:formatCode>#,##0</c:formatCode>
                      <c:ptCount val="12"/>
                      <c:pt idx="0">
                        <c:v>967.2</c:v>
                      </c:pt>
                      <c:pt idx="1">
                        <c:v>940.8</c:v>
                      </c:pt>
                      <c:pt idx="2">
                        <c:v>1188.3800000000001</c:v>
                      </c:pt>
                      <c:pt idx="3">
                        <c:v>806</c:v>
                      </c:pt>
                      <c:pt idx="4">
                        <c:v>974.64</c:v>
                      </c:pt>
                      <c:pt idx="5">
                        <c:v>630.72</c:v>
                      </c:pt>
                      <c:pt idx="6">
                        <c:v>595.20000000000005</c:v>
                      </c:pt>
                      <c:pt idx="7">
                        <c:v>922.56</c:v>
                      </c:pt>
                      <c:pt idx="8">
                        <c:v>583.20000000000005</c:v>
                      </c:pt>
                      <c:pt idx="9">
                        <c:v>871.65</c:v>
                      </c:pt>
                      <c:pt idx="10">
                        <c:v>993.6</c:v>
                      </c:pt>
                      <c:pt idx="11">
                        <c:v>1190.4000000000001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67BC-4E07-AC1D-342DEA966532}"/>
                  </c:ext>
                </c:extLst>
              </c15:ser>
            </c15:filteredBarSeries>
            <c15:filteredBarSeries>
              <c15:ser>
                <c:idx val="3"/>
                <c:order val="2"/>
                <c:tx>
                  <c:v>Capacidad Nominada</c:v>
                </c:tx>
                <c:spPr>
                  <a:solidFill>
                    <a:srgbClr val="92D050"/>
                  </a:solidFill>
                  <a:ln w="25400">
                    <a:noFill/>
                  </a:ln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'Data 1'!$B$74:$B$85</c15:sqref>
                        </c15:formulaRef>
                      </c:ext>
                    </c:extLst>
                    <c:strCache>
                      <c:ptCount val="12"/>
                      <c:pt idx="0">
                        <c:v>E</c:v>
                      </c:pt>
                      <c:pt idx="1">
                        <c:v>F</c:v>
                      </c:pt>
                      <c:pt idx="2">
                        <c:v>M</c:v>
                      </c:pt>
                      <c:pt idx="3">
                        <c:v>A</c:v>
                      </c:pt>
                      <c:pt idx="4">
                        <c:v>M</c:v>
                      </c:pt>
                      <c:pt idx="5">
                        <c:v>J</c:v>
                      </c:pt>
                      <c:pt idx="6">
                        <c:v>J</c:v>
                      </c:pt>
                      <c:pt idx="7">
                        <c:v>A</c:v>
                      </c:pt>
                      <c:pt idx="8">
                        <c:v>S</c:v>
                      </c:pt>
                      <c:pt idx="9">
                        <c:v>O</c:v>
                      </c:pt>
                      <c:pt idx="10">
                        <c:v>N</c:v>
                      </c:pt>
                      <c:pt idx="11">
                        <c:v>D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'Data 1'!$I$75:$I$86</c15:sqref>
                        </c15:formulaRef>
                      </c:ext>
                    </c:extLst>
                    <c:numCache>
                      <c:formatCode>#,##0.0</c:formatCode>
                      <c:ptCount val="12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67BC-4E07-AC1D-342DEA966532}"/>
                  </c:ext>
                </c:extLst>
              </c15:ser>
            </c15:filteredBarSeries>
          </c:ext>
        </c:extLst>
      </c:barChart>
      <c:catAx>
        <c:axId val="456741168"/>
        <c:scaling>
          <c:orientation val="minMax"/>
        </c:scaling>
        <c:delete val="0"/>
        <c:axPos val="t"/>
        <c:numFmt formatCode="General" sourceLinked="1"/>
        <c:majorTickMark val="out"/>
        <c:minorTickMark val="none"/>
        <c:tickLblPos val="none"/>
        <c:spPr>
          <a:ln w="12700">
            <a:noFill/>
            <a:prstDash val="solid"/>
          </a:ln>
        </c:spPr>
        <c:crossAx val="456741560"/>
        <c:crossesAt val="0"/>
        <c:auto val="0"/>
        <c:lblAlgn val="ctr"/>
        <c:lblOffset val="100"/>
        <c:tickMarkSkip val="1"/>
        <c:noMultiLvlLbl val="0"/>
      </c:catAx>
      <c:valAx>
        <c:axId val="456741560"/>
        <c:scaling>
          <c:orientation val="maxMin"/>
          <c:max val="150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456741168"/>
        <c:crosses val="autoZero"/>
        <c:crossBetween val="between"/>
        <c:majorUnit val="300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 panose="020B0604020202020204" pitchFamily="34" charset="0"/>
          <a:ea typeface="Arial"/>
          <a:cs typeface="Arial" panose="020B0604020202020204" pitchFamily="34" charset="0"/>
        </a:defRPr>
      </a:pPr>
      <a:endParaRPr lang="es-ES"/>
    </a:p>
  </c:txPr>
  <c:printSettings>
    <c:headerFooter alignWithMargins="0"/>
    <c:pageMargins b="1" l="0.75000000000000022" r="0.75000000000000022" t="1" header="0" footer="0"/>
    <c:pageSetup paperSize="9" orientation="landscape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284711935760509E-2"/>
          <c:y val="0.17216915508512257"/>
          <c:w val="0.86476337196980813"/>
          <c:h val="0.72076359307545568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'Data 1'!$D$91</c:f>
              <c:strCache>
                <c:ptCount val="1"/>
                <c:pt idx="0">
                  <c:v>Francia → España</c:v>
                </c:pt>
              </c:strCache>
            </c:strRef>
          </c:tx>
          <c:spPr>
            <a:solidFill>
              <a:srgbClr val="4F81BD"/>
            </a:solidFill>
          </c:spPr>
          <c:invertIfNegative val="0"/>
          <c:cat>
            <c:strRef>
              <c:f>'Data 1'!$B$74:$B$85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1'!$D$92:$D$103</c:f>
              <c:numCache>
                <c:formatCode>#,##0.0</c:formatCode>
                <c:ptCount val="12"/>
                <c:pt idx="0">
                  <c:v>3.0397903600000005</c:v>
                </c:pt>
                <c:pt idx="1">
                  <c:v>9.1264595000000011</c:v>
                </c:pt>
                <c:pt idx="2">
                  <c:v>11.9992107000001</c:v>
                </c:pt>
                <c:pt idx="3">
                  <c:v>5.0097585199999992</c:v>
                </c:pt>
                <c:pt idx="4">
                  <c:v>1.1232028000000007</c:v>
                </c:pt>
                <c:pt idx="5">
                  <c:v>1.4151685299999974</c:v>
                </c:pt>
                <c:pt idx="6">
                  <c:v>3.8655396000000004</c:v>
                </c:pt>
                <c:pt idx="7">
                  <c:v>5.6037259999999884</c:v>
                </c:pt>
                <c:pt idx="8">
                  <c:v>4.0384123000000098</c:v>
                </c:pt>
                <c:pt idx="9">
                  <c:v>4.1157599000000102</c:v>
                </c:pt>
                <c:pt idx="10">
                  <c:v>8.795E-2</c:v>
                </c:pt>
                <c:pt idx="11">
                  <c:v>0.78006600000000004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D2-44BB-B0A1-274ECED8EA63}"/>
            </c:ext>
          </c:extLst>
        </c:ser>
        <c:ser>
          <c:idx val="0"/>
          <c:order val="1"/>
          <c:tx>
            <c:strRef>
              <c:f>'Data 1'!$E$91</c:f>
              <c:strCache>
                <c:ptCount val="1"/>
                <c:pt idx="0">
                  <c:v>España → Francia</c:v>
                </c:pt>
              </c:strCache>
            </c:strRef>
          </c:tx>
          <c:spPr>
            <a:solidFill>
              <a:srgbClr val="C0504D"/>
            </a:solidFill>
            <a:ln w="25400">
              <a:noFill/>
            </a:ln>
          </c:spPr>
          <c:invertIfNegative val="0"/>
          <c:cat>
            <c:strRef>
              <c:f>'Data 1'!$B$74:$B$85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1'!$E$92:$E$103</c:f>
              <c:numCache>
                <c:formatCode>#,##0.0</c:formatCode>
                <c:ptCount val="12"/>
                <c:pt idx="0">
                  <c:v>1.768178</c:v>
                </c:pt>
                <c:pt idx="1">
                  <c:v>0.43854899999999908</c:v>
                </c:pt>
                <c:pt idx="2">
                  <c:v>2.0800000000000003E-3</c:v>
                </c:pt>
                <c:pt idx="3">
                  <c:v>1.3419E-3</c:v>
                </c:pt>
                <c:pt idx="4">
                  <c:v>1.19652E-2</c:v>
                </c:pt>
                <c:pt idx="5">
                  <c:v>8.3999999999999993E-4</c:v>
                </c:pt>
                <c:pt idx="6">
                  <c:v>5.1824910000000002E-2</c:v>
                </c:pt>
                <c:pt idx="7">
                  <c:v>3.0920400000000001E-2</c:v>
                </c:pt>
                <c:pt idx="8">
                  <c:v>0.18154410000000001</c:v>
                </c:pt>
                <c:pt idx="9">
                  <c:v>0.16871622</c:v>
                </c:pt>
                <c:pt idx="10">
                  <c:v>1.6223586999999899</c:v>
                </c:pt>
                <c:pt idx="11">
                  <c:v>1.3140167200000203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3D2-44BB-B0A1-274ECED8EA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56744696"/>
        <c:axId val="456745088"/>
      </c:barChart>
      <c:lineChart>
        <c:grouping val="standard"/>
        <c:varyColors val="0"/>
        <c:ser>
          <c:idx val="1"/>
          <c:order val="2"/>
          <c:tx>
            <c:strRef>
              <c:f>'Data 1'!$F$91</c:f>
              <c:strCache>
                <c:ptCount val="1"/>
                <c:pt idx="0">
                  <c:v>Tasa de acoplamiento (%)</c:v>
                </c:pt>
              </c:strCache>
            </c:strRef>
          </c:tx>
          <c:spPr>
            <a:ln w="25400">
              <a:solidFill>
                <a:srgbClr val="9BBB59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numFmt formatCode="0%" sourceLinked="0"/>
              <c:spPr/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ysClr val="windowText" lastClr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B3D2-44BB-B0A1-274ECED8EA63}"/>
                </c:ext>
              </c:extLst>
            </c:dLbl>
            <c:dLbl>
              <c:idx val="1"/>
              <c:numFmt formatCode="0%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800" b="1" i="0" u="none" strike="noStrike" baseline="0">
                      <a:solidFill>
                        <a:schemeClr val="bg1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BB2D-43D4-AD5F-2E02B9584660}"/>
                </c:ext>
              </c:extLst>
            </c:dLbl>
            <c:dLbl>
              <c:idx val="2"/>
              <c:numFmt formatCode="0%" sourceLinked="0"/>
              <c:spPr/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chemeClr val="bg1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B3D2-44BB-B0A1-274ECED8EA63}"/>
                </c:ext>
              </c:extLst>
            </c:dLbl>
            <c:dLbl>
              <c:idx val="3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chemeClr val="bg1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B3D2-44BB-B0A1-274ECED8EA63}"/>
                </c:ext>
              </c:extLst>
            </c:dLbl>
            <c:dLbl>
              <c:idx val="5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ysClr val="windowText" lastClr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B3D2-44BB-B0A1-274ECED8EA63}"/>
                </c:ext>
              </c:extLst>
            </c:dLbl>
            <c:dLbl>
              <c:idx val="6"/>
              <c:numFmt formatCode="0%" sourceLinked="0"/>
              <c:spPr/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chemeClr val="bg1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B3D2-44BB-B0A1-274ECED8EA63}"/>
                </c:ext>
              </c:extLst>
            </c:dLbl>
            <c:dLbl>
              <c:idx val="7"/>
              <c:numFmt formatCode="0%" sourceLinked="0"/>
              <c:spPr/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chemeClr val="bg1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B3D2-44BB-B0A1-274ECED8EA63}"/>
                </c:ext>
              </c:extLst>
            </c:dLbl>
            <c:dLbl>
              <c:idx val="8"/>
              <c:layout>
                <c:manualLayout>
                  <c:x val="-2.9378108302399199E-2"/>
                  <c:y val="-2.533369683168431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BCE-44E5-ADE6-F3831A2F41FD}"/>
                </c:ext>
              </c:extLst>
            </c:dLbl>
            <c:dLbl>
              <c:idx val="9"/>
              <c:layout>
                <c:manualLayout>
                  <c:x val="-2.9378108302399331E-2"/>
                  <c:y val="3.8029054922106224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chemeClr val="bg1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3D2-44BB-B0A1-274ECED8EA63}"/>
                </c:ext>
              </c:extLst>
            </c:dLbl>
            <c:dLbl>
              <c:idx val="10"/>
              <c:layout>
                <c:manualLayout>
                  <c:x val="-2.7598432203449208E-2"/>
                  <c:y val="-6.1540983548135912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ysClr val="windowText" lastClr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3D2-44BB-B0A1-274ECED8EA63}"/>
                </c:ext>
              </c:extLst>
            </c:dLbl>
            <c:dLbl>
              <c:idx val="11"/>
              <c:numFmt formatCode="0%" sourceLinked="0"/>
              <c:spPr/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ysClr val="windowText" lastClr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A-B3D2-44BB-B0A1-274ECED8EA63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 i="0" u="none" strike="noStrike" baseline="0">
                    <a:solidFill>
                      <a:sysClr val="windowText" lastClr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'Data 1'!$F$92:$F$103</c:f>
              <c:numCache>
                <c:formatCode>0%</c:formatCode>
                <c:ptCount val="12"/>
                <c:pt idx="0">
                  <c:v>0.39516129032300001</c:v>
                </c:pt>
                <c:pt idx="1">
                  <c:v>0.15178571428599999</c:v>
                </c:pt>
                <c:pt idx="2">
                  <c:v>7.2580645161000004E-2</c:v>
                </c:pt>
                <c:pt idx="3">
                  <c:v>0.16250000000000001</c:v>
                </c:pt>
                <c:pt idx="4">
                  <c:v>0.176075268817</c:v>
                </c:pt>
                <c:pt idx="5">
                  <c:v>4.5833333333E-2</c:v>
                </c:pt>
                <c:pt idx="6">
                  <c:v>3.7634408602E-2</c:v>
                </c:pt>
                <c:pt idx="7">
                  <c:v>6.5860215053999999E-2</c:v>
                </c:pt>
                <c:pt idx="8">
                  <c:v>0.3125</c:v>
                </c:pt>
                <c:pt idx="9">
                  <c:v>0.22037634408599999</c:v>
                </c:pt>
                <c:pt idx="10">
                  <c:v>0.53333333333299993</c:v>
                </c:pt>
                <c:pt idx="11">
                  <c:v>0.52284946236600005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B3D2-44BB-B0A1-274ECED8EA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6745480"/>
        <c:axId val="456745872"/>
      </c:lineChart>
      <c:catAx>
        <c:axId val="4567446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12700">
            <a:pattFill prst="pct50">
              <a:fgClr>
                <a:srgbClr val="969696"/>
              </a:fgClr>
              <a:bgClr>
                <a:srgbClr val="FFFFFF"/>
              </a:bgClr>
            </a:patt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56745088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456745088"/>
        <c:scaling>
          <c:orientation val="minMax"/>
        </c:scaling>
        <c:delete val="0"/>
        <c:axPos val="l"/>
        <c:majorGridlines>
          <c:spPr>
            <a:ln w="12700">
              <a:pattFill prst="pct50">
                <a:fgClr>
                  <a:srgbClr val="969696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56744696"/>
        <c:crosses val="autoZero"/>
        <c:crossBetween val="between"/>
      </c:valAx>
      <c:catAx>
        <c:axId val="456745480"/>
        <c:scaling>
          <c:orientation val="minMax"/>
        </c:scaling>
        <c:delete val="1"/>
        <c:axPos val="b"/>
        <c:majorTickMark val="out"/>
        <c:minorTickMark val="none"/>
        <c:tickLblPos val="nextTo"/>
        <c:crossAx val="456745872"/>
        <c:crosses val="autoZero"/>
        <c:auto val="0"/>
        <c:lblAlgn val="ctr"/>
        <c:lblOffset val="100"/>
        <c:noMultiLvlLbl val="0"/>
      </c:catAx>
      <c:valAx>
        <c:axId val="456745872"/>
        <c:scaling>
          <c:orientation val="minMax"/>
          <c:max val="1"/>
        </c:scaling>
        <c:delete val="0"/>
        <c:axPos val="r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456745480"/>
        <c:crosses val="max"/>
        <c:crossBetween val="between"/>
        <c:majorUnit val="0.2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4107897430870936"/>
          <c:y val="3.2786885245901641E-2"/>
          <c:w val="0.7541503305344095"/>
          <c:h val="7.923533123933276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4563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22" r="0.75000000000000022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4978568794603154"/>
          <c:y val="0.18243889337663954"/>
          <c:w val="0.47563523567818483"/>
          <c:h val="0.64574311408405372"/>
        </c:manualLayout>
      </c:layout>
      <c:doughnut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377A-4C1B-A8EF-B2072236D660}"/>
              </c:ext>
            </c:extLst>
          </c:dPt>
          <c:dPt>
            <c:idx val="1"/>
            <c:bubble3D val="0"/>
            <c:spPr>
              <a:solidFill>
                <a:srgbClr val="FFC00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377A-4C1B-A8EF-B2072236D660}"/>
              </c:ext>
            </c:extLst>
          </c:dPt>
          <c:dPt>
            <c:idx val="2"/>
            <c:bubble3D val="0"/>
            <c:spPr>
              <a:solidFill>
                <a:srgbClr val="66FF3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377A-4C1B-A8EF-B2072236D660}"/>
              </c:ext>
            </c:extLst>
          </c:dPt>
          <c:dPt>
            <c:idx val="3"/>
            <c:bubble3D val="0"/>
            <c:spPr>
              <a:solidFill>
                <a:srgbClr val="CC00CC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377A-4C1B-A8EF-B2072236D660}"/>
              </c:ext>
            </c:extLst>
          </c:dPt>
          <c:dLbls>
            <c:dLbl>
              <c:idx val="0"/>
              <c:layout>
                <c:manualLayout>
                  <c:x val="-0.13234872667943534"/>
                  <c:y val="-0.33286577613856261"/>
                </c:manualLayout>
              </c:layout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77A-4C1B-A8EF-B2072236D660}"/>
                </c:ext>
              </c:extLst>
            </c:dLbl>
            <c:dLbl>
              <c:idx val="1"/>
              <c:layout>
                <c:manualLayout>
                  <c:x val="0.13223140495867769"/>
                  <c:y val="-0.12342214171429854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spAutoFit/>
                </a:bodyPr>
                <a:lstStyle/>
                <a:p>
                  <a:pPr marL="0" marR="0" indent="0" algn="ctr" defTabSz="914400" rtl="0" eaLnBrk="1" fontAlgn="auto" latinLnBrk="0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  <a:tabLst/>
                    <a:defRPr sz="900" b="0" i="0" u="none" strike="noStrike" kern="1200" baseline="0">
                      <a:solidFill>
                        <a:srgbClr val="00456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77A-4C1B-A8EF-B2072236D660}"/>
                </c:ext>
              </c:extLst>
            </c:dLbl>
            <c:dLbl>
              <c:idx val="2"/>
              <c:layout>
                <c:manualLayout>
                  <c:x val="0.17362253834694769"/>
                  <c:y val="-2.9920519203466302E-2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spAutoFit/>
                </a:bodyPr>
                <a:lstStyle/>
                <a:p>
                  <a:pPr marL="0" marR="0" indent="0" algn="ctr" defTabSz="914400" rtl="0" eaLnBrk="1" fontAlgn="auto" latinLnBrk="0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  <a:tabLst/>
                    <a:defRPr sz="900" b="0" i="0" u="none" strike="noStrike" kern="1200" baseline="0">
                      <a:solidFill>
                        <a:srgbClr val="00456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77A-4C1B-A8EF-B2072236D660}"/>
                </c:ext>
              </c:extLst>
            </c:dLbl>
            <c:dLbl>
              <c:idx val="3"/>
              <c:layout>
                <c:manualLayout>
                  <c:x val="0.17363956324586236"/>
                  <c:y val="7.1061233108232397E-2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spAutoFit/>
                </a:bodyPr>
                <a:lstStyle/>
                <a:p>
                  <a:pPr marL="0" marR="0" indent="0" algn="ctr" defTabSz="914400" rtl="0" eaLnBrk="1" fontAlgn="auto" latinLnBrk="0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  <a:tabLst/>
                    <a:defRPr sz="900" b="0" i="0" u="none" strike="noStrike" kern="1200" baseline="0">
                      <a:solidFill>
                        <a:srgbClr val="00456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77A-4C1B-A8EF-B2072236D660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4563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'Data 1'!$C$9:$C$12</c:f>
              <c:strCache>
                <c:ptCount val="4"/>
                <c:pt idx="0">
                  <c:v>Mercados diario e intradiario </c:v>
                </c:pt>
                <c:pt idx="1">
                  <c:v>Servicios de ajuste</c:v>
                </c:pt>
                <c:pt idx="2">
                  <c:v>Pagos por capacidad</c:v>
                </c:pt>
                <c:pt idx="3">
                  <c:v>Servicio de interrumpibilidad</c:v>
                </c:pt>
              </c:strCache>
            </c:strRef>
          </c:cat>
          <c:val>
            <c:numRef>
              <c:f>'Data 1'!$Q$9:$Q$12</c:f>
              <c:numCache>
                <c:formatCode>#,##0.00</c:formatCode>
                <c:ptCount val="4"/>
                <c:pt idx="0">
                  <c:v>48.57</c:v>
                </c:pt>
                <c:pt idx="1">
                  <c:v>1.46</c:v>
                </c:pt>
                <c:pt idx="2">
                  <c:v>2.65</c:v>
                </c:pt>
                <c:pt idx="3">
                  <c:v>0.74549337360814805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77A-4C1B-A8EF-B2072236D6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94"/>
        <c:holeSize val="59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  <c:userShapes r:id="rId3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3043478260869557E-2"/>
          <c:y val="0.18183641330548053"/>
          <c:w val="0.52902335007293155"/>
          <c:h val="0.6896827896512935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'Data 1'!$D$91</c:f>
              <c:strCache>
                <c:ptCount val="1"/>
                <c:pt idx="0">
                  <c:v>Francia → España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invertIfNegative val="0"/>
          <c:cat>
            <c:numRef>
              <c:f>'Data 1'!$C$104</c:f>
              <c:numCache>
                <c:formatCode>0</c:formatCode>
                <c:ptCount val="1"/>
                <c:pt idx="0">
                  <c:v>2019</c:v>
                </c:pt>
              </c:numCache>
            </c:numRef>
          </c:cat>
          <c:val>
            <c:numRef>
              <c:f>'Data 1'!$D$104</c:f>
              <c:numCache>
                <c:formatCode>#,##0.0</c:formatCode>
                <c:ptCount val="1"/>
                <c:pt idx="0">
                  <c:v>50.205044210000104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BD-47BE-908F-08A163FF2D1D}"/>
            </c:ext>
          </c:extLst>
        </c:ser>
        <c:ser>
          <c:idx val="1"/>
          <c:order val="1"/>
          <c:tx>
            <c:strRef>
              <c:f>'Data 1'!$E$91</c:f>
              <c:strCache>
                <c:ptCount val="1"/>
                <c:pt idx="0">
                  <c:v>España → Francia</c:v>
                </c:pt>
              </c:strCache>
            </c:strRef>
          </c:tx>
          <c:spPr>
            <a:solidFill>
              <a:srgbClr val="C0504D"/>
            </a:solidFill>
            <a:ln w="25400">
              <a:noFill/>
            </a:ln>
          </c:spPr>
          <c:invertIfNegative val="0"/>
          <c:cat>
            <c:numRef>
              <c:f>'Data 1'!$C$104</c:f>
              <c:numCache>
                <c:formatCode>0</c:formatCode>
                <c:ptCount val="1"/>
                <c:pt idx="0">
                  <c:v>2019</c:v>
                </c:pt>
              </c:numCache>
            </c:numRef>
          </c:cat>
          <c:val>
            <c:numRef>
              <c:f>'Data 1'!$E$104</c:f>
              <c:numCache>
                <c:formatCode>#,##0.0</c:formatCode>
                <c:ptCount val="1"/>
                <c:pt idx="0">
                  <c:v>5.5923351500000091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BBD-47BE-908F-08A163FF2D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56746656"/>
        <c:axId val="456747048"/>
      </c:barChart>
      <c:lineChart>
        <c:grouping val="standard"/>
        <c:varyColors val="0"/>
        <c:ser>
          <c:idx val="2"/>
          <c:order val="2"/>
          <c:tx>
            <c:strRef>
              <c:f>'Data 1'!$F$91</c:f>
              <c:strCache>
                <c:ptCount val="1"/>
                <c:pt idx="0">
                  <c:v>Tasa de acoplamiento (%)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9BBB59"/>
              </a:solidFill>
              <a:ln>
                <a:noFill/>
              </a:ln>
            </c:spPr>
          </c:marker>
          <c:dLbls>
            <c:dLbl>
              <c:idx val="0"/>
              <c:layout>
                <c:manualLayout>
                  <c:x val="-0.27869678926929059"/>
                  <c:y val="-8.00398402968358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40792121610271675"/>
                      <c:h val="0.1664491938507686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3BBD-47BE-908F-08A163FF2D1D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'Data 1'!$C$104</c:f>
              <c:numCache>
                <c:formatCode>0</c:formatCode>
                <c:ptCount val="1"/>
                <c:pt idx="0">
                  <c:v>2019</c:v>
                </c:pt>
              </c:numCache>
            </c:numRef>
          </c:cat>
          <c:val>
            <c:numRef>
              <c:f>'Data 1'!$F$104</c:f>
              <c:numCache>
                <c:formatCode>0%</c:formatCode>
                <c:ptCount val="1"/>
                <c:pt idx="0">
                  <c:v>0.224881278539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BBD-47BE-908F-08A163FF2D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6747832"/>
        <c:axId val="456747440"/>
      </c:lineChart>
      <c:catAx>
        <c:axId val="456746656"/>
        <c:scaling>
          <c:orientation val="maxMin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567470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56747048"/>
        <c:scaling>
          <c:orientation val="minMax"/>
          <c:min val="43"/>
        </c:scaling>
        <c:delete val="0"/>
        <c:axPos val="r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56746656"/>
        <c:crosses val="autoZero"/>
        <c:crossBetween val="between"/>
        <c:majorUnit val="2"/>
      </c:valAx>
      <c:valAx>
        <c:axId val="456747440"/>
        <c:scaling>
          <c:orientation val="minMax"/>
          <c:max val="1"/>
          <c:min val="0"/>
        </c:scaling>
        <c:delete val="0"/>
        <c:axPos val="l"/>
        <c:numFmt formatCode="0%" sourceLinked="1"/>
        <c:majorTickMark val="out"/>
        <c:minorTickMark val="none"/>
        <c:tickLblPos val="none"/>
        <c:spPr>
          <a:ln>
            <a:noFill/>
          </a:ln>
        </c:spPr>
        <c:crossAx val="456747832"/>
        <c:crosses val="autoZero"/>
        <c:crossBetween val="between"/>
      </c:valAx>
      <c:catAx>
        <c:axId val="456747832"/>
        <c:scaling>
          <c:orientation val="minMax"/>
        </c:scaling>
        <c:delete val="1"/>
        <c:axPos val="b"/>
        <c:numFmt formatCode="0" sourceLinked="1"/>
        <c:majorTickMark val="out"/>
        <c:minorTickMark val="none"/>
        <c:tickLblPos val="none"/>
        <c:crossAx val="456747440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343" r="0.75000000000001343" t="1" header="0" footer="0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9221740395262247E-2"/>
          <c:y val="7.7125084415364573E-2"/>
          <c:w val="0.88780295329042891"/>
          <c:h val="0.81580754544174849"/>
        </c:manualLayout>
      </c:layout>
      <c:barChart>
        <c:barDir val="col"/>
        <c:grouping val="clustered"/>
        <c:varyColors val="0"/>
        <c:ser>
          <c:idx val="2"/>
          <c:order val="0"/>
          <c:spPr>
            <a:solidFill>
              <a:srgbClr val="FF9900"/>
            </a:solidFill>
          </c:spPr>
          <c:invertIfNegative val="0"/>
          <c:dLbls>
            <c:dLbl>
              <c:idx val="1"/>
              <c:layout>
                <c:manualLayout>
                  <c:x val="-3.0327744495531497E-17"/>
                  <c:y val="2.262955419778230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18A-4EA1-B20A-4A1AA40063D1}"/>
                </c:ext>
              </c:extLst>
            </c:dLbl>
            <c:dLbl>
              <c:idx val="9"/>
              <c:layout>
                <c:manualLayout>
                  <c:x val="-6.0341056685752619E-17"/>
                  <c:y val="-1.810364335822567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18A-4EA1-B20A-4A1AA40063D1}"/>
                </c:ext>
              </c:extLst>
            </c:dLbl>
            <c:dLbl>
              <c:idx val="10"/>
              <c:layout>
                <c:manualLayout>
                  <c:x val="0"/>
                  <c:y val="-1.357773251866938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18A-4EA1-B20A-4A1AA40063D1}"/>
                </c:ext>
              </c:extLst>
            </c:dLbl>
            <c:dLbl>
              <c:idx val="16"/>
              <c:layout>
                <c:manualLayout>
                  <c:x val="-1.2068211337150524E-16"/>
                  <c:y val="9.05182167911292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18A-4EA1-B20A-4A1AA40063D1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rgbClr val="004563"/>
                    </a:solidFill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'Data 5'!$C$50:$C$61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'Data 5'!$D$50:$D$61</c:f>
              <c:numCache>
                <c:formatCode>#,##0</c:formatCode>
                <c:ptCount val="12"/>
                <c:pt idx="0">
                  <c:v>-158.44099999999997</c:v>
                </c:pt>
                <c:pt idx="1">
                  <c:v>-697.14400000000001</c:v>
                </c:pt>
                <c:pt idx="2">
                  <c:v>-788.70700000000011</c:v>
                </c:pt>
                <c:pt idx="3">
                  <c:v>-304.86</c:v>
                </c:pt>
                <c:pt idx="4">
                  <c:v>-408.60200000000003</c:v>
                </c:pt>
                <c:pt idx="5">
                  <c:v>-322.56400000000002</c:v>
                </c:pt>
                <c:pt idx="6">
                  <c:v>-159.26900000000001</c:v>
                </c:pt>
                <c:pt idx="7">
                  <c:v>-584</c:v>
                </c:pt>
                <c:pt idx="8">
                  <c:v>-615.05200000000002</c:v>
                </c:pt>
                <c:pt idx="9">
                  <c:v>-394.959</c:v>
                </c:pt>
                <c:pt idx="10">
                  <c:v>196.67200000000003</c:v>
                </c:pt>
                <c:pt idx="11">
                  <c:v>842.02800000000013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18A-4EA1-B20A-4A1AA40063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456748616"/>
        <c:axId val="456749008"/>
      </c:barChart>
      <c:catAx>
        <c:axId val="4567486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12700">
            <a:pattFill prst="pct50">
              <a:fgClr>
                <a:srgbClr val="969696"/>
              </a:fgClr>
              <a:bgClr>
                <a:srgbClr val="FFFFFF"/>
              </a:bgClr>
            </a:patt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56749008"/>
        <c:crossesAt val="0"/>
        <c:auto val="0"/>
        <c:lblAlgn val="ctr"/>
        <c:lblOffset val="100"/>
        <c:noMultiLvlLbl val="0"/>
      </c:catAx>
      <c:valAx>
        <c:axId val="456749008"/>
        <c:scaling>
          <c:orientation val="minMax"/>
        </c:scaling>
        <c:delete val="0"/>
        <c:axPos val="l"/>
        <c:majorGridlines>
          <c:spPr>
            <a:ln w="12700">
              <a:pattFill prst="pct50">
                <a:fgClr>
                  <a:srgbClr val="969696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56748616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  <c:userShapes r:id="rId1"/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456302238949686E-2"/>
          <c:y val="0.28132992327365752"/>
          <c:w val="0.87382206155048225"/>
          <c:h val="0.51117850133598164"/>
        </c:manualLayout>
      </c:layout>
      <c:barChart>
        <c:barDir val="col"/>
        <c:grouping val="clustered"/>
        <c:varyColors val="0"/>
        <c:ser>
          <c:idx val="0"/>
          <c:order val="1"/>
          <c:tx>
            <c:v>Capacidad adquirida</c:v>
          </c:tx>
          <c:spPr>
            <a:solidFill>
              <a:srgbClr val="FF9900"/>
            </a:solidFill>
            <a:ln w="25400">
              <a:noFill/>
            </a:ln>
          </c:spPr>
          <c:invertIfNegative val="0"/>
          <c:cat>
            <c:strRef>
              <c:f>'Data 1'!$B$74:$B$85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1'!$E$110:$E$121</c:f>
              <c:numCache>
                <c:formatCode>#,##0</c:formatCode>
                <c:ptCount val="12"/>
                <c:pt idx="0">
                  <c:v>906.93600000000004</c:v>
                </c:pt>
                <c:pt idx="1">
                  <c:v>819.16800000000001</c:v>
                </c:pt>
                <c:pt idx="2">
                  <c:v>906.46</c:v>
                </c:pt>
                <c:pt idx="3">
                  <c:v>522.72</c:v>
                </c:pt>
                <c:pt idx="4">
                  <c:v>771.52800000000002</c:v>
                </c:pt>
                <c:pt idx="5">
                  <c:v>560.16</c:v>
                </c:pt>
                <c:pt idx="6">
                  <c:v>609.33600000000001</c:v>
                </c:pt>
                <c:pt idx="7">
                  <c:v>890.56799999999998</c:v>
                </c:pt>
                <c:pt idx="8">
                  <c:v>827.28</c:v>
                </c:pt>
                <c:pt idx="9">
                  <c:v>929.76</c:v>
                </c:pt>
                <c:pt idx="10">
                  <c:v>876.96</c:v>
                </c:pt>
                <c:pt idx="11">
                  <c:v>900.98400000000004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228-4F5F-855E-DF92A36AB3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6739992"/>
        <c:axId val="456740384"/>
        <c:extLst>
          <c:ext xmlns:c15="http://schemas.microsoft.com/office/drawing/2012/chart" uri="{02D57815-91ED-43cb-92C2-25804820EDAC}">
            <c15:filteredBarSeries>
              <c15:ser>
                <c:idx val="1"/>
                <c:order val="0"/>
                <c:tx>
                  <c:v>Capacidad ofrecida</c:v>
                </c:tx>
                <c:spPr>
                  <a:solidFill>
                    <a:srgbClr val="0070C0"/>
                  </a:solidFill>
                  <a:ln w="25400">
                    <a:noFill/>
                  </a:ln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'Data 1'!$B$74:$B$85</c15:sqref>
                        </c15:formulaRef>
                      </c:ext>
                    </c:extLst>
                    <c:strCache>
                      <c:ptCount val="12"/>
                      <c:pt idx="0">
                        <c:v>E</c:v>
                      </c:pt>
                      <c:pt idx="1">
                        <c:v>F</c:v>
                      </c:pt>
                      <c:pt idx="2">
                        <c:v>M</c:v>
                      </c:pt>
                      <c:pt idx="3">
                        <c:v>A</c:v>
                      </c:pt>
                      <c:pt idx="4">
                        <c:v>M</c:v>
                      </c:pt>
                      <c:pt idx="5">
                        <c:v>J</c:v>
                      </c:pt>
                      <c:pt idx="6">
                        <c:v>J</c:v>
                      </c:pt>
                      <c:pt idx="7">
                        <c:v>A</c:v>
                      </c:pt>
                      <c:pt idx="8">
                        <c:v>S</c:v>
                      </c:pt>
                      <c:pt idx="9">
                        <c:v>O</c:v>
                      </c:pt>
                      <c:pt idx="10">
                        <c:v>N</c:v>
                      </c:pt>
                      <c:pt idx="11">
                        <c:v>D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'Data 1'!$D$110:$D$121</c15:sqref>
                        </c15:formulaRef>
                      </c:ext>
                    </c:extLst>
                    <c:numCache>
                      <c:formatCode>#,##0</c:formatCode>
                      <c:ptCount val="12"/>
                      <c:pt idx="0">
                        <c:v>907.68</c:v>
                      </c:pt>
                      <c:pt idx="1">
                        <c:v>819.84</c:v>
                      </c:pt>
                      <c:pt idx="2">
                        <c:v>906.46</c:v>
                      </c:pt>
                      <c:pt idx="3">
                        <c:v>525.6</c:v>
                      </c:pt>
                      <c:pt idx="4">
                        <c:v>773.76</c:v>
                      </c:pt>
                      <c:pt idx="5">
                        <c:v>561.6</c:v>
                      </c:pt>
                      <c:pt idx="6">
                        <c:v>610.08000000000004</c:v>
                      </c:pt>
                      <c:pt idx="7">
                        <c:v>892.8</c:v>
                      </c:pt>
                      <c:pt idx="8">
                        <c:v>828</c:v>
                      </c:pt>
                      <c:pt idx="9">
                        <c:v>931.25</c:v>
                      </c:pt>
                      <c:pt idx="10">
                        <c:v>878.4</c:v>
                      </c:pt>
                      <c:pt idx="11">
                        <c:v>907.68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B228-4F5F-855E-DF92A36AB30A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v>Capacidad nominada</c:v>
                </c:tx>
                <c:spPr>
                  <a:solidFill>
                    <a:srgbClr val="92D050"/>
                  </a:solidFill>
                  <a:ln w="25400">
                    <a:noFill/>
                  </a:ln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'Data 1'!$B$74:$B$85</c15:sqref>
                        </c15:formulaRef>
                      </c:ext>
                    </c:extLst>
                    <c:strCache>
                      <c:ptCount val="12"/>
                      <c:pt idx="0">
                        <c:v>E</c:v>
                      </c:pt>
                      <c:pt idx="1">
                        <c:v>F</c:v>
                      </c:pt>
                      <c:pt idx="2">
                        <c:v>M</c:v>
                      </c:pt>
                      <c:pt idx="3">
                        <c:v>A</c:v>
                      </c:pt>
                      <c:pt idx="4">
                        <c:v>M</c:v>
                      </c:pt>
                      <c:pt idx="5">
                        <c:v>J</c:v>
                      </c:pt>
                      <c:pt idx="6">
                        <c:v>J</c:v>
                      </c:pt>
                      <c:pt idx="7">
                        <c:v>A</c:v>
                      </c:pt>
                      <c:pt idx="8">
                        <c:v>S</c:v>
                      </c:pt>
                      <c:pt idx="9">
                        <c:v>O</c:v>
                      </c:pt>
                      <c:pt idx="10">
                        <c:v>N</c:v>
                      </c:pt>
                      <c:pt idx="11">
                        <c:v>D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'Data 1'!$F$110:$F$121</c15:sqref>
                        </c15:formulaRef>
                      </c:ext>
                    </c:extLst>
                    <c:numCache>
                      <c:formatCode>#,##0.0</c:formatCode>
                      <c:ptCount val="12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B228-4F5F-855E-DF92A36AB30A}"/>
                  </c:ext>
                </c:extLst>
              </c15:ser>
            </c15:filteredBarSeries>
          </c:ext>
        </c:extLst>
      </c:barChart>
      <c:catAx>
        <c:axId val="4567399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12700">
            <a:noFill/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456740384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456740384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456739992"/>
        <c:crosses val="autoZero"/>
        <c:crossBetween val="between"/>
        <c:majorUnit val="300"/>
      </c:valAx>
      <c:spPr>
        <a:noFill/>
        <a:ln w="25400">
          <a:noFill/>
        </a:ln>
      </c:spPr>
    </c:plotArea>
    <c:legend>
      <c:legendPos val="t"/>
      <c:overlay val="0"/>
      <c:spPr>
        <a:noFill/>
        <a:ln w="25400">
          <a:noFill/>
        </a:ln>
      </c:spPr>
    </c:legend>
    <c:plotVisOnly val="0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 panose="020B0604020202020204" pitchFamily="34" charset="0"/>
          <a:ea typeface="Arial"/>
          <a:cs typeface="Arial" panose="020B0604020202020204" pitchFamily="34" charset="0"/>
        </a:defRPr>
      </a:pPr>
      <a:endParaRPr lang="es-ES"/>
    </a:p>
  </c:txPr>
  <c:printSettings>
    <c:headerFooter alignWithMargins="0"/>
    <c:pageMargins b="1" l="0.75000000000000022" r="0.75000000000000022" t="1" header="0" footer="0"/>
    <c:pageSetup paperSize="9" orientation="landscape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4420626443776547E-2"/>
          <c:y val="0.13158007452777659"/>
          <c:w val="0.87664842367890139"/>
          <c:h val="0.65686297348926048"/>
        </c:manualLayout>
      </c:layout>
      <c:barChart>
        <c:barDir val="col"/>
        <c:grouping val="clustered"/>
        <c:varyColors val="0"/>
        <c:ser>
          <c:idx val="2"/>
          <c:order val="1"/>
          <c:tx>
            <c:v>Capacidad adquirida</c:v>
          </c:tx>
          <c:spPr>
            <a:solidFill>
              <a:srgbClr val="FF9900"/>
            </a:solidFill>
            <a:ln w="25400">
              <a:noFill/>
            </a:ln>
          </c:spPr>
          <c:invertIfNegative val="0"/>
          <c:cat>
            <c:strRef>
              <c:f>'Data 1'!$B$74:$B$85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1'!$H$110:$H$121</c:f>
              <c:numCache>
                <c:formatCode>#,##0</c:formatCode>
                <c:ptCount val="12"/>
                <c:pt idx="0">
                  <c:v>474.67200000000003</c:v>
                </c:pt>
                <c:pt idx="1">
                  <c:v>489.21600000000001</c:v>
                </c:pt>
                <c:pt idx="2">
                  <c:v>540.904</c:v>
                </c:pt>
                <c:pt idx="3">
                  <c:v>388.8</c:v>
                </c:pt>
                <c:pt idx="4">
                  <c:v>401.76</c:v>
                </c:pt>
                <c:pt idx="5">
                  <c:v>554.4</c:v>
                </c:pt>
                <c:pt idx="6">
                  <c:v>580.32000000000005</c:v>
                </c:pt>
                <c:pt idx="7">
                  <c:v>572.13599999999997</c:v>
                </c:pt>
                <c:pt idx="8">
                  <c:v>576</c:v>
                </c:pt>
                <c:pt idx="9">
                  <c:v>603.45000000000005</c:v>
                </c:pt>
                <c:pt idx="10">
                  <c:v>489.6</c:v>
                </c:pt>
                <c:pt idx="11">
                  <c:v>535.67999999999995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4E6-4C61-8B43-92A849ED53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6741168"/>
        <c:axId val="456741560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v>Capacidad ofrecida</c:v>
                </c:tx>
                <c:spPr>
                  <a:solidFill>
                    <a:srgbClr val="0070C0"/>
                  </a:solidFill>
                  <a:ln w="25400">
                    <a:noFill/>
                  </a:ln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'Data 1'!$B$74:$B$85</c15:sqref>
                        </c15:formulaRef>
                      </c:ext>
                    </c:extLst>
                    <c:strCache>
                      <c:ptCount val="12"/>
                      <c:pt idx="0">
                        <c:v>E</c:v>
                      </c:pt>
                      <c:pt idx="1">
                        <c:v>F</c:v>
                      </c:pt>
                      <c:pt idx="2">
                        <c:v>M</c:v>
                      </c:pt>
                      <c:pt idx="3">
                        <c:v>A</c:v>
                      </c:pt>
                      <c:pt idx="4">
                        <c:v>M</c:v>
                      </c:pt>
                      <c:pt idx="5">
                        <c:v>J</c:v>
                      </c:pt>
                      <c:pt idx="6">
                        <c:v>J</c:v>
                      </c:pt>
                      <c:pt idx="7">
                        <c:v>A</c:v>
                      </c:pt>
                      <c:pt idx="8">
                        <c:v>S</c:v>
                      </c:pt>
                      <c:pt idx="9">
                        <c:v>O</c:v>
                      </c:pt>
                      <c:pt idx="10">
                        <c:v>N</c:v>
                      </c:pt>
                      <c:pt idx="11">
                        <c:v>D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'Data 1'!$G$110:$G$121</c15:sqref>
                        </c15:formulaRef>
                      </c:ext>
                    </c:extLst>
                    <c:numCache>
                      <c:formatCode>#,##0</c:formatCode>
                      <c:ptCount val="12"/>
                      <c:pt idx="0">
                        <c:v>476.16</c:v>
                      </c:pt>
                      <c:pt idx="1">
                        <c:v>490.56</c:v>
                      </c:pt>
                      <c:pt idx="2">
                        <c:v>542.39</c:v>
                      </c:pt>
                      <c:pt idx="3">
                        <c:v>388.8</c:v>
                      </c:pt>
                      <c:pt idx="4">
                        <c:v>401.76</c:v>
                      </c:pt>
                      <c:pt idx="5">
                        <c:v>554.4</c:v>
                      </c:pt>
                      <c:pt idx="6">
                        <c:v>580.32000000000005</c:v>
                      </c:pt>
                      <c:pt idx="7">
                        <c:v>572.88</c:v>
                      </c:pt>
                      <c:pt idx="8">
                        <c:v>576</c:v>
                      </c:pt>
                      <c:pt idx="9">
                        <c:v>603.45000000000005</c:v>
                      </c:pt>
                      <c:pt idx="10">
                        <c:v>489.6</c:v>
                      </c:pt>
                      <c:pt idx="11">
                        <c:v>535.67999999999995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54E6-4C61-8B43-92A849ED537F}"/>
                  </c:ext>
                </c:extLst>
              </c15:ser>
            </c15:filteredBarSeries>
            <c15:filteredBarSeries>
              <c15:ser>
                <c:idx val="3"/>
                <c:order val="2"/>
                <c:tx>
                  <c:v>Capacidad Nominada</c:v>
                </c:tx>
                <c:spPr>
                  <a:solidFill>
                    <a:srgbClr val="92D050"/>
                  </a:solidFill>
                  <a:ln w="25400">
                    <a:noFill/>
                  </a:ln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'Data 1'!$B$74:$B$85</c15:sqref>
                        </c15:formulaRef>
                      </c:ext>
                    </c:extLst>
                    <c:strCache>
                      <c:ptCount val="12"/>
                      <c:pt idx="0">
                        <c:v>E</c:v>
                      </c:pt>
                      <c:pt idx="1">
                        <c:v>F</c:v>
                      </c:pt>
                      <c:pt idx="2">
                        <c:v>M</c:v>
                      </c:pt>
                      <c:pt idx="3">
                        <c:v>A</c:v>
                      </c:pt>
                      <c:pt idx="4">
                        <c:v>M</c:v>
                      </c:pt>
                      <c:pt idx="5">
                        <c:v>J</c:v>
                      </c:pt>
                      <c:pt idx="6">
                        <c:v>J</c:v>
                      </c:pt>
                      <c:pt idx="7">
                        <c:v>A</c:v>
                      </c:pt>
                      <c:pt idx="8">
                        <c:v>S</c:v>
                      </c:pt>
                      <c:pt idx="9">
                        <c:v>O</c:v>
                      </c:pt>
                      <c:pt idx="10">
                        <c:v>N</c:v>
                      </c:pt>
                      <c:pt idx="11">
                        <c:v>D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'Data 1'!$I$110:$I$121</c15:sqref>
                        </c15:formulaRef>
                      </c:ext>
                    </c:extLst>
                    <c:numCache>
                      <c:formatCode>#,##0.0</c:formatCode>
                      <c:ptCount val="12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54E6-4C61-8B43-92A849ED537F}"/>
                  </c:ext>
                </c:extLst>
              </c15:ser>
            </c15:filteredBarSeries>
          </c:ext>
        </c:extLst>
      </c:barChart>
      <c:catAx>
        <c:axId val="456741168"/>
        <c:scaling>
          <c:orientation val="minMax"/>
        </c:scaling>
        <c:delete val="0"/>
        <c:axPos val="t"/>
        <c:numFmt formatCode="General" sourceLinked="1"/>
        <c:majorTickMark val="out"/>
        <c:minorTickMark val="none"/>
        <c:tickLblPos val="none"/>
        <c:spPr>
          <a:ln w="12700">
            <a:noFill/>
            <a:prstDash val="solid"/>
          </a:ln>
        </c:spPr>
        <c:crossAx val="456741560"/>
        <c:crossesAt val="0"/>
        <c:auto val="0"/>
        <c:lblAlgn val="ctr"/>
        <c:lblOffset val="100"/>
        <c:tickMarkSkip val="1"/>
        <c:noMultiLvlLbl val="0"/>
      </c:catAx>
      <c:valAx>
        <c:axId val="456741560"/>
        <c:scaling>
          <c:orientation val="maxMin"/>
          <c:max val="120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456741168"/>
        <c:crosses val="autoZero"/>
        <c:crossBetween val="between"/>
        <c:majorUnit val="300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 panose="020B0604020202020204" pitchFamily="34" charset="0"/>
          <a:ea typeface="Arial"/>
          <a:cs typeface="Arial" panose="020B0604020202020204" pitchFamily="34" charset="0"/>
        </a:defRPr>
      </a:pPr>
      <a:endParaRPr lang="es-ES"/>
    </a:p>
  </c:txPr>
  <c:printSettings>
    <c:headerFooter alignWithMargins="0"/>
    <c:pageMargins b="1" l="0.75000000000000022" r="0.75000000000000022" t="1" header="0" footer="0"/>
    <c:pageSetup paperSize="9" orientation="landscape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4628392969866111E-2"/>
          <c:y val="0.16429942380164664"/>
          <c:w val="0.87529202714258747"/>
          <c:h val="0.69921602072626299"/>
        </c:manualLayout>
      </c:layout>
      <c:barChart>
        <c:barDir val="col"/>
        <c:grouping val="clustered"/>
        <c:varyColors val="0"/>
        <c:ser>
          <c:idx val="4"/>
          <c:order val="0"/>
          <c:tx>
            <c:v>Spread Absoluto España - Portugal</c:v>
          </c:tx>
          <c:spPr>
            <a:solidFill>
              <a:srgbClr val="FF9900"/>
            </a:solidFill>
            <a:ln>
              <a:noFill/>
            </a:ln>
          </c:spPr>
          <c:invertIfNegative val="0"/>
          <c:cat>
            <c:strRef>
              <c:f>'Data 2'!$B$22:$B$33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1'!$E$144:$E$155</c:f>
              <c:numCache>
                <c:formatCode>#,##0.0</c:formatCode>
                <c:ptCount val="12"/>
                <c:pt idx="0">
                  <c:v>0.71181451612903235</c:v>
                </c:pt>
                <c:pt idx="1">
                  <c:v>0.70555059523809527</c:v>
                </c:pt>
                <c:pt idx="2">
                  <c:v>0.38188425302826373</c:v>
                </c:pt>
                <c:pt idx="3">
                  <c:v>0.27719444444444452</c:v>
                </c:pt>
                <c:pt idx="4">
                  <c:v>0.35870967741935483</c:v>
                </c:pt>
                <c:pt idx="5">
                  <c:v>1.6569444444444466E-2</c:v>
                </c:pt>
                <c:pt idx="6">
                  <c:v>8.5215053763440865E-3</c:v>
                </c:pt>
                <c:pt idx="7">
                  <c:v>1.1827956989247342E-3</c:v>
                </c:pt>
                <c:pt idx="8">
                  <c:v>2.7555555555555552E-2</c:v>
                </c:pt>
                <c:pt idx="9">
                  <c:v>5.2684563758389272E-2</c:v>
                </c:pt>
                <c:pt idx="10">
                  <c:v>6.4472222222222209E-2</c:v>
                </c:pt>
                <c:pt idx="11">
                  <c:v>0.132741935483871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59-4AB5-A95F-D2E7E12A05E2}"/>
            </c:ext>
          </c:extLst>
        </c:ser>
        <c:ser>
          <c:idx val="0"/>
          <c:order val="1"/>
          <c:tx>
            <c:v>Spread Absoluto España - Francia</c:v>
          </c:tx>
          <c:spPr>
            <a:solidFill>
              <a:srgbClr val="92D050"/>
            </a:solidFill>
            <a:ln>
              <a:noFill/>
            </a:ln>
          </c:spPr>
          <c:invertIfNegative val="0"/>
          <c:cat>
            <c:strRef>
              <c:f>'Data 2'!$B$22:$B$33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1'!$D$144:$D$155</c:f>
              <c:numCache>
                <c:formatCode>#,##0.0</c:formatCode>
                <c:ptCount val="12"/>
                <c:pt idx="0">
                  <c:v>6.2354838709677427</c:v>
                </c:pt>
                <c:pt idx="1">
                  <c:v>8.7496130952380931</c:v>
                </c:pt>
                <c:pt idx="2">
                  <c:v>14.966069986541065</c:v>
                </c:pt>
                <c:pt idx="3">
                  <c:v>12.331430555555544</c:v>
                </c:pt>
                <c:pt idx="4">
                  <c:v>11.229717741935501</c:v>
                </c:pt>
                <c:pt idx="5">
                  <c:v>17.940041666666666</c:v>
                </c:pt>
                <c:pt idx="6">
                  <c:v>13.94762096774194</c:v>
                </c:pt>
                <c:pt idx="7">
                  <c:v>11.69126344086021</c:v>
                </c:pt>
                <c:pt idx="8">
                  <c:v>7.1224999999999969</c:v>
                </c:pt>
                <c:pt idx="9">
                  <c:v>8.9260268456375833</c:v>
                </c:pt>
                <c:pt idx="10">
                  <c:v>4.0830000000000055</c:v>
                </c:pt>
                <c:pt idx="11">
                  <c:v>4.1631854838709668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C59-4AB5-A95F-D2E7E12A05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456752536"/>
        <c:axId val="456752928"/>
      </c:barChart>
      <c:catAx>
        <c:axId val="456752536"/>
        <c:scaling>
          <c:orientation val="minMax"/>
        </c:scaling>
        <c:delete val="0"/>
        <c:axPos val="b"/>
        <c:numFmt formatCode="General" sourceLinked="1"/>
        <c:majorTickMark val="out"/>
        <c:minorTickMark val="out"/>
        <c:tickLblPos val="low"/>
        <c:spPr>
          <a:ln>
            <a:noFill/>
          </a:ln>
        </c:spPr>
        <c:crossAx val="456752928"/>
        <c:crossesAt val="0"/>
        <c:auto val="1"/>
        <c:lblAlgn val="ctr"/>
        <c:lblOffset val="200"/>
        <c:noMultiLvlLbl val="0"/>
      </c:catAx>
      <c:valAx>
        <c:axId val="45675292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>
            <a:noFill/>
          </a:ln>
        </c:spPr>
        <c:crossAx val="456752536"/>
        <c:crosses val="autoZero"/>
        <c:crossBetween val="between"/>
        <c:majorUnit val="2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0869355011864702"/>
          <c:y val="3.5573927514559449E-2"/>
          <c:w val="0.83104609943820362"/>
          <c:h val="9.9137931034482762E-2"/>
        </c:manualLayout>
      </c:layout>
      <c:overlay val="0"/>
      <c:spPr>
        <a:noFill/>
      </c:spPr>
      <c:txPr>
        <a:bodyPr/>
        <a:lstStyle/>
        <a:p>
          <a:pPr>
            <a:defRPr>
              <a:solidFill>
                <a:srgbClr val="004563"/>
              </a:solidFill>
            </a:defRPr>
          </a:pPr>
          <a:endParaRPr lang="es-ES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  <c:userShapes r:id="rId1"/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8716245362125117E-2"/>
          <c:y val="0.1734548275805147"/>
          <c:w val="0.92436298403361405"/>
          <c:h val="0.6900605820498853"/>
        </c:manualLayout>
      </c:layout>
      <c:barChart>
        <c:barDir val="col"/>
        <c:grouping val="clustered"/>
        <c:varyColors val="0"/>
        <c:ser>
          <c:idx val="4"/>
          <c:order val="0"/>
          <c:tx>
            <c:v>Spread España - Portugal</c:v>
          </c:tx>
          <c:spPr>
            <a:solidFill>
              <a:srgbClr val="FF9900"/>
            </a:solidFill>
            <a:ln>
              <a:solidFill>
                <a:srgbClr val="FF9900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99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1-E50C-41A4-B710-87D7044F0397}"/>
              </c:ext>
            </c:extLst>
          </c:dPt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>
                    <a:solidFill>
                      <a:srgbClr val="004563"/>
                    </a:solidFill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Lit>
              <c:formatCode>General</c:formatCode>
              <c:ptCount val="12"/>
            </c:numLit>
          </c:cat>
          <c:val>
            <c:numRef>
              <c:f>'Data 1'!$E$156</c:f>
              <c:numCache>
                <c:formatCode>#,##0.0</c:formatCode>
                <c:ptCount val="1"/>
                <c:pt idx="0">
                  <c:v>0.22572374429223738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50C-41A4-B710-87D7044F0397}"/>
            </c:ext>
          </c:extLst>
        </c:ser>
        <c:ser>
          <c:idx val="0"/>
          <c:order val="1"/>
          <c:tx>
            <c:v>Spread España - Francia</c:v>
          </c:tx>
          <c:spPr>
            <a:solidFill>
              <a:srgbClr val="92D050"/>
            </a:solidFill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0"/>
                  <c:y val="1.28873041813168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50C-41A4-B710-87D7044F0397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>
                    <a:solidFill>
                      <a:srgbClr val="004563"/>
                    </a:solidFill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'Data 1'!$D$156</c:f>
              <c:numCache>
                <c:formatCode>#,##0.0</c:formatCode>
                <c:ptCount val="1"/>
                <c:pt idx="0">
                  <c:v>10.115496137917944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50C-41A4-B710-87D7044F039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73"/>
        <c:axId val="458072960"/>
        <c:axId val="458073352"/>
      </c:barChart>
      <c:catAx>
        <c:axId val="4580729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s-ES"/>
                  <a:t>2019</a:t>
                </a:r>
              </a:p>
            </c:rich>
          </c:tx>
          <c:overlay val="0"/>
        </c:title>
        <c:numFmt formatCode="General" sourceLinked="1"/>
        <c:majorTickMark val="out"/>
        <c:minorTickMark val="out"/>
        <c:tickLblPos val="low"/>
        <c:spPr>
          <a:ln>
            <a:noFill/>
          </a:ln>
        </c:spPr>
        <c:crossAx val="458073352"/>
        <c:crossesAt val="0"/>
        <c:auto val="1"/>
        <c:lblAlgn val="ctr"/>
        <c:lblOffset val="200"/>
        <c:noMultiLvlLbl val="0"/>
      </c:catAx>
      <c:valAx>
        <c:axId val="458073352"/>
        <c:scaling>
          <c:orientation val="minMax"/>
          <c:max val="22"/>
        </c:scaling>
        <c:delete val="1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" sourceLinked="0"/>
        <c:majorTickMark val="out"/>
        <c:minorTickMark val="none"/>
        <c:tickLblPos val="nextTo"/>
        <c:crossAx val="458072960"/>
        <c:crosses val="autoZero"/>
        <c:crossBetween val="between"/>
        <c:majorUnit val="2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  <c:userShapes r:id="rId1"/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3981395707889457E-2"/>
          <c:y val="0.31913362803333795"/>
          <c:w val="0.87486049537925414"/>
          <c:h val="0.51233998710687478"/>
        </c:manualLayout>
      </c:layout>
      <c:barChart>
        <c:barDir val="col"/>
        <c:grouping val="clustered"/>
        <c:varyColors val="0"/>
        <c:ser>
          <c:idx val="5"/>
          <c:order val="0"/>
          <c:tx>
            <c:v>Energía activada por sistema eléctrico portugués</c:v>
          </c:tx>
          <c:spPr>
            <a:solidFill>
              <a:srgbClr val="FF9900"/>
            </a:solidFill>
          </c:spPr>
          <c:invertIfNegative val="0"/>
          <c:cat>
            <c:strRef>
              <c:f>'Data 4'!$A$10:$A$21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4'!$I$10:$I$21</c:f>
              <c:numCache>
                <c:formatCode>#,##0.0</c:formatCode>
                <c:ptCount val="12"/>
                <c:pt idx="0">
                  <c:v>2.4</c:v>
                </c:pt>
                <c:pt idx="1">
                  <c:v>4.7</c:v>
                </c:pt>
                <c:pt idx="2">
                  <c:v>0.65</c:v>
                </c:pt>
                <c:pt idx="3">
                  <c:v>0.4</c:v>
                </c:pt>
                <c:pt idx="4">
                  <c:v>0.2</c:v>
                </c:pt>
                <c:pt idx="5">
                  <c:v>1.95</c:v>
                </c:pt>
                <c:pt idx="6">
                  <c:v>0.8</c:v>
                </c:pt>
                <c:pt idx="7">
                  <c:v>3.4</c:v>
                </c:pt>
                <c:pt idx="8">
                  <c:v>5</c:v>
                </c:pt>
                <c:pt idx="9">
                  <c:v>4.9000000000000004</c:v>
                </c:pt>
                <c:pt idx="10">
                  <c:v>6.95</c:v>
                </c:pt>
                <c:pt idx="11">
                  <c:v>1.7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7E-4833-BE57-B06AC6E6BEEA}"/>
            </c:ext>
          </c:extLst>
        </c:ser>
        <c:ser>
          <c:idx val="3"/>
          <c:order val="1"/>
          <c:tx>
            <c:v>Energía activada por sistema eléctrico francés</c:v>
          </c:tx>
          <c:spPr>
            <a:solidFill>
              <a:srgbClr val="92D050"/>
            </a:solidFill>
          </c:spPr>
          <c:invertIfNegative val="0"/>
          <c:cat>
            <c:strRef>
              <c:f>'Data 4'!$A$10:$A$21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4'!$G$10:$G$21</c:f>
              <c:numCache>
                <c:formatCode>#,##0.0</c:formatCode>
                <c:ptCount val="12"/>
                <c:pt idx="0">
                  <c:v>2.4</c:v>
                </c:pt>
                <c:pt idx="1">
                  <c:v>0.1</c:v>
                </c:pt>
                <c:pt idx="2">
                  <c:v>0</c:v>
                </c:pt>
                <c:pt idx="3">
                  <c:v>0.5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0.5</c:v>
                </c:pt>
                <c:pt idx="8">
                  <c:v>0</c:v>
                </c:pt>
                <c:pt idx="9">
                  <c:v>1.6</c:v>
                </c:pt>
                <c:pt idx="10">
                  <c:v>2.0499999999999998</c:v>
                </c:pt>
                <c:pt idx="11">
                  <c:v>0.95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47E-4833-BE57-B06AC6E6BE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43"/>
        <c:axId val="458074136"/>
        <c:axId val="458074528"/>
      </c:barChart>
      <c:lineChart>
        <c:grouping val="standard"/>
        <c:varyColors val="0"/>
        <c:ser>
          <c:idx val="2"/>
          <c:order val="2"/>
          <c:tx>
            <c:v>Precio medio energía activada por Portugal</c:v>
          </c:tx>
          <c:spPr>
            <a:ln>
              <a:solidFill>
                <a:srgbClr val="C0504D"/>
              </a:solidFill>
            </a:ln>
          </c:spPr>
          <c:marker>
            <c:symbol val="diamond"/>
            <c:size val="7"/>
            <c:spPr>
              <a:solidFill>
                <a:srgbClr val="C0504D"/>
              </a:solidFill>
              <a:ln>
                <a:solidFill>
                  <a:srgbClr val="C0504D"/>
                </a:solidFill>
              </a:ln>
            </c:spPr>
          </c:marker>
          <c:val>
            <c:numRef>
              <c:f>'Data 4'!$J$10:$J$21</c:f>
              <c:numCache>
                <c:formatCode>#,##0.0</c:formatCode>
                <c:ptCount val="12"/>
                <c:pt idx="0">
                  <c:v>49.574375000000003</c:v>
                </c:pt>
                <c:pt idx="1">
                  <c:v>39.330744680899997</c:v>
                </c:pt>
                <c:pt idx="2">
                  <c:v>38.558461538499998</c:v>
                </c:pt>
                <c:pt idx="3">
                  <c:v>37.625</c:v>
                </c:pt>
                <c:pt idx="4">
                  <c:v>46.524999999999999</c:v>
                </c:pt>
                <c:pt idx="5">
                  <c:v>30.5564102564</c:v>
                </c:pt>
                <c:pt idx="6">
                  <c:v>38.623125000000002</c:v>
                </c:pt>
                <c:pt idx="7">
                  <c:v>7.9292647058999997</c:v>
                </c:pt>
                <c:pt idx="8">
                  <c:v>6.0206999999999997</c:v>
                </c:pt>
                <c:pt idx="9">
                  <c:v>7.2553061224000004</c:v>
                </c:pt>
                <c:pt idx="10">
                  <c:v>4.7664748201</c:v>
                </c:pt>
                <c:pt idx="11">
                  <c:v>8.5055882352999994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47E-4833-BE57-B06AC6E6BEEA}"/>
            </c:ext>
          </c:extLst>
        </c:ser>
        <c:ser>
          <c:idx val="0"/>
          <c:order val="3"/>
          <c:tx>
            <c:v>Precio medio energía activada por Francia</c:v>
          </c:tx>
          <c:spPr>
            <a:ln>
              <a:solidFill>
                <a:srgbClr val="4F81BD"/>
              </a:solidFill>
            </a:ln>
          </c:spPr>
          <c:marker>
            <c:symbol val="diamond"/>
            <c:size val="7"/>
            <c:spPr>
              <a:solidFill>
                <a:srgbClr val="4F81BD"/>
              </a:solidFill>
              <a:ln>
                <a:solidFill>
                  <a:srgbClr val="4F81BD"/>
                </a:solidFill>
              </a:ln>
            </c:spPr>
          </c:marker>
          <c:dPt>
            <c:idx val="2"/>
            <c:marker>
              <c:symbol val="none"/>
            </c:marker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5-0ED5-4896-B58E-8086946A1816}"/>
              </c:ext>
            </c:extLst>
          </c:dPt>
          <c:dPt>
            <c:idx val="3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4-0ED5-4896-B58E-8086946A1816}"/>
              </c:ext>
            </c:extLst>
          </c:dPt>
          <c:dPt>
            <c:idx val="4"/>
            <c:marker>
              <c:symbol val="none"/>
            </c:marker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3-0ED5-4896-B58E-8086946A1816}"/>
              </c:ext>
            </c:extLst>
          </c:dPt>
          <c:dPt>
            <c:idx val="5"/>
            <c:marker>
              <c:symbol val="none"/>
            </c:marker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2-0ED5-4896-B58E-8086946A1816}"/>
              </c:ext>
            </c:extLst>
          </c:dPt>
          <c:dPt>
            <c:idx val="6"/>
            <c:marker>
              <c:symbol val="none"/>
            </c:marker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1-0ED5-4896-B58E-8086946A1816}"/>
              </c:ext>
            </c:extLst>
          </c:dPt>
          <c:dPt>
            <c:idx val="7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0-0ED5-4896-B58E-8086946A1816}"/>
              </c:ext>
            </c:extLst>
          </c:dPt>
          <c:dPt>
            <c:idx val="8"/>
            <c:marker>
              <c:symbol val="none"/>
            </c:marker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6-0ED5-4896-B58E-8086946A1816}"/>
              </c:ext>
            </c:extLst>
          </c:dPt>
          <c:dPt>
            <c:idx val="9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7-0ED5-4896-B58E-8086946A1816}"/>
              </c:ext>
            </c:extLst>
          </c:dPt>
          <c:val>
            <c:numRef>
              <c:f>'Data 4'!$H$10:$H$21</c:f>
              <c:numCache>
                <c:formatCode>#,##0.0</c:formatCode>
                <c:ptCount val="12"/>
                <c:pt idx="0">
                  <c:v>51.471666666700003</c:v>
                </c:pt>
                <c:pt idx="1">
                  <c:v>45.1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29.949000000000002</c:v>
                </c:pt>
                <c:pt idx="8">
                  <c:v>0</c:v>
                </c:pt>
                <c:pt idx="9">
                  <c:v>27.680937499999999</c:v>
                </c:pt>
                <c:pt idx="10">
                  <c:v>2.7412195121999998</c:v>
                </c:pt>
                <c:pt idx="11">
                  <c:v>12.912105263200001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47E-4833-BE57-B06AC6E6BE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8074920"/>
        <c:axId val="458075312"/>
      </c:lineChart>
      <c:catAx>
        <c:axId val="458074136"/>
        <c:scaling>
          <c:orientation val="minMax"/>
        </c:scaling>
        <c:delete val="0"/>
        <c:axPos val="b"/>
        <c:numFmt formatCode="General" sourceLinked="1"/>
        <c:majorTickMark val="out"/>
        <c:minorTickMark val="out"/>
        <c:tickLblPos val="low"/>
        <c:spPr>
          <a:ln>
            <a:noFill/>
          </a:ln>
        </c:spPr>
        <c:crossAx val="458074528"/>
        <c:crossesAt val="0"/>
        <c:auto val="1"/>
        <c:lblAlgn val="ctr"/>
        <c:lblOffset val="100"/>
        <c:noMultiLvlLbl val="0"/>
      </c:catAx>
      <c:valAx>
        <c:axId val="458074528"/>
        <c:scaling>
          <c:orientation val="minMax"/>
          <c:max val="24"/>
          <c:min val="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en-US" b="0"/>
                  <a:t>GWh</a:t>
                </a:r>
              </a:p>
            </c:rich>
          </c:tx>
          <c:layout>
            <c:manualLayout>
              <c:xMode val="edge"/>
              <c:yMode val="edge"/>
              <c:x val="1.6695750868979217E-2"/>
              <c:y val="0.18224344907706208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noFill/>
          </a:ln>
        </c:spPr>
        <c:crossAx val="458074136"/>
        <c:crosses val="autoZero"/>
        <c:crossBetween val="between"/>
        <c:majorUnit val="8"/>
        <c:minorUnit val="1"/>
      </c:valAx>
      <c:catAx>
        <c:axId val="458074920"/>
        <c:scaling>
          <c:orientation val="minMax"/>
        </c:scaling>
        <c:delete val="1"/>
        <c:axPos val="b"/>
        <c:majorTickMark val="out"/>
        <c:minorTickMark val="none"/>
        <c:tickLblPos val="nextTo"/>
        <c:crossAx val="458075312"/>
        <c:crosses val="autoZero"/>
        <c:auto val="1"/>
        <c:lblAlgn val="ctr"/>
        <c:lblOffset val="100"/>
        <c:noMultiLvlLbl val="0"/>
      </c:catAx>
      <c:valAx>
        <c:axId val="458075312"/>
        <c:scaling>
          <c:orientation val="minMax"/>
          <c:min val="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es-ES" b="0"/>
                  <a:t>€/MWh</a:t>
                </a:r>
              </a:p>
            </c:rich>
          </c:tx>
          <c:layout>
            <c:manualLayout>
              <c:xMode val="edge"/>
              <c:yMode val="edge"/>
              <c:x val="0.93285777115698387"/>
              <c:y val="0.17718055734836424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noFill/>
          </a:ln>
        </c:spPr>
        <c:crossAx val="458074920"/>
        <c:crosses val="max"/>
        <c:crossBetween val="between"/>
        <c:majorUnit val="25"/>
        <c:minorUnit val="1"/>
      </c:valAx>
      <c:spPr>
        <a:noFill/>
        <a:ln w="25400">
          <a:noFill/>
        </a:ln>
      </c:spPr>
    </c:plotArea>
    <c:legend>
      <c:legendPos val="t"/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  <c:userShapes r:id="rId1"/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6414419073299969E-2"/>
          <c:y val="0.20133090674986381"/>
          <c:w val="0.88614410565700563"/>
          <c:h val="0.68727467439211609"/>
        </c:manualLayout>
      </c:layout>
      <c:barChart>
        <c:barDir val="col"/>
        <c:grouping val="clustered"/>
        <c:varyColors val="0"/>
        <c:ser>
          <c:idx val="4"/>
          <c:order val="0"/>
          <c:tx>
            <c:v>Energía activada por sistema eléctrico portugués</c:v>
          </c:tx>
          <c:spPr>
            <a:solidFill>
              <a:srgbClr val="FF9900"/>
            </a:solidFill>
          </c:spPr>
          <c:invertIfNegative val="0"/>
          <c:cat>
            <c:strRef>
              <c:f>'Data 4'!$A$10:$A$21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4'!$M$10:$M$21</c:f>
              <c:numCache>
                <c:formatCode>#,##0.0</c:formatCode>
                <c:ptCount val="12"/>
                <c:pt idx="0">
                  <c:v>15.1</c:v>
                </c:pt>
                <c:pt idx="1">
                  <c:v>3.5</c:v>
                </c:pt>
                <c:pt idx="2">
                  <c:v>4.05</c:v>
                </c:pt>
                <c:pt idx="3">
                  <c:v>5.95</c:v>
                </c:pt>
                <c:pt idx="4">
                  <c:v>2.75</c:v>
                </c:pt>
                <c:pt idx="5">
                  <c:v>2.0499999999999998</c:v>
                </c:pt>
                <c:pt idx="6">
                  <c:v>1.25</c:v>
                </c:pt>
                <c:pt idx="7">
                  <c:v>0.2</c:v>
                </c:pt>
                <c:pt idx="8">
                  <c:v>1.1499999999999999</c:v>
                </c:pt>
                <c:pt idx="9">
                  <c:v>1.8</c:v>
                </c:pt>
                <c:pt idx="10">
                  <c:v>3.9</c:v>
                </c:pt>
                <c:pt idx="11">
                  <c:v>11.15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2E-44F4-B8B2-F7FA4EBCA1E5}"/>
            </c:ext>
          </c:extLst>
        </c:ser>
        <c:ser>
          <c:idx val="1"/>
          <c:order val="1"/>
          <c:tx>
            <c:v>Energía activada por sistema eléctrico francés</c:v>
          </c:tx>
          <c:spPr>
            <a:solidFill>
              <a:srgbClr val="92D050"/>
            </a:solidFill>
          </c:spPr>
          <c:invertIfNegative val="0"/>
          <c:cat>
            <c:strRef>
              <c:f>'Data 4'!$A$10:$A$21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4'!$K$10:$K$21</c:f>
              <c:numCache>
                <c:formatCode>#,##0.0</c:formatCode>
                <c:ptCount val="12"/>
                <c:pt idx="0">
                  <c:v>18.649999999999999</c:v>
                </c:pt>
                <c:pt idx="1">
                  <c:v>15.45</c:v>
                </c:pt>
                <c:pt idx="2">
                  <c:v>12.05</c:v>
                </c:pt>
                <c:pt idx="3">
                  <c:v>14.2</c:v>
                </c:pt>
                <c:pt idx="4">
                  <c:v>3.65</c:v>
                </c:pt>
                <c:pt idx="5">
                  <c:v>7.85</c:v>
                </c:pt>
                <c:pt idx="6">
                  <c:v>10.35</c:v>
                </c:pt>
                <c:pt idx="7">
                  <c:v>7.45</c:v>
                </c:pt>
                <c:pt idx="8">
                  <c:v>7</c:v>
                </c:pt>
                <c:pt idx="9">
                  <c:v>7.45</c:v>
                </c:pt>
                <c:pt idx="10">
                  <c:v>3.05</c:v>
                </c:pt>
                <c:pt idx="11">
                  <c:v>9.4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12E-44F4-B8B2-F7FA4EBCA1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43"/>
        <c:axId val="458076096"/>
        <c:axId val="458076488"/>
      </c:barChart>
      <c:lineChart>
        <c:grouping val="standard"/>
        <c:varyColors val="0"/>
        <c:ser>
          <c:idx val="7"/>
          <c:order val="2"/>
          <c:tx>
            <c:strRef>
              <c:f>'Data 4'!$K$8:$L$8</c:f>
              <c:strCache>
                <c:ptCount val="1"/>
                <c:pt idx="0">
                  <c:v>Francia</c:v>
                </c:pt>
              </c:strCache>
            </c:strRef>
          </c:tx>
          <c:spPr>
            <a:ln>
              <a:solidFill>
                <a:srgbClr val="4F81BD"/>
              </a:solidFill>
            </a:ln>
          </c:spPr>
          <c:marker>
            <c:symbol val="diamond"/>
            <c:size val="7"/>
            <c:spPr>
              <a:solidFill>
                <a:srgbClr val="4F81BD"/>
              </a:solidFill>
              <a:ln>
                <a:solidFill>
                  <a:srgbClr val="4F81BD"/>
                </a:solidFill>
              </a:ln>
            </c:spPr>
          </c:marker>
          <c:val>
            <c:numRef>
              <c:f>'Data 4'!$L$10:$L$21</c:f>
              <c:numCache>
                <c:formatCode>#,##0.0</c:formatCode>
                <c:ptCount val="12"/>
                <c:pt idx="0">
                  <c:v>73.902386058999994</c:v>
                </c:pt>
                <c:pt idx="1">
                  <c:v>67.061197410999995</c:v>
                </c:pt>
                <c:pt idx="2">
                  <c:v>66.184730290499999</c:v>
                </c:pt>
                <c:pt idx="3">
                  <c:v>76.633169014100005</c:v>
                </c:pt>
                <c:pt idx="4">
                  <c:v>71.697808219199999</c:v>
                </c:pt>
                <c:pt idx="5">
                  <c:v>71.353821656099996</c:v>
                </c:pt>
                <c:pt idx="6">
                  <c:v>88.797342995199998</c:v>
                </c:pt>
                <c:pt idx="7">
                  <c:v>72.403288590599999</c:v>
                </c:pt>
                <c:pt idx="8">
                  <c:v>86.653928571400002</c:v>
                </c:pt>
                <c:pt idx="9">
                  <c:v>79.087718120800005</c:v>
                </c:pt>
                <c:pt idx="10">
                  <c:v>74.2618032787</c:v>
                </c:pt>
                <c:pt idx="11">
                  <c:v>66.738882978700005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12E-44F4-B8B2-F7FA4EBCA1E5}"/>
            </c:ext>
          </c:extLst>
        </c:ser>
        <c:ser>
          <c:idx val="6"/>
          <c:order val="3"/>
          <c:spPr>
            <a:ln>
              <a:solidFill>
                <a:srgbClr val="C0504D"/>
              </a:solidFill>
            </a:ln>
          </c:spPr>
          <c:marker>
            <c:symbol val="diamond"/>
            <c:size val="7"/>
            <c:spPr>
              <a:solidFill>
                <a:srgbClr val="C0504D"/>
              </a:solidFill>
              <a:ln>
                <a:solidFill>
                  <a:srgbClr val="C0504D"/>
                </a:solidFill>
              </a:ln>
            </c:spPr>
          </c:marker>
          <c:val>
            <c:numRef>
              <c:f>'Data 4'!$N$10:$N$21</c:f>
              <c:numCache>
                <c:formatCode>#,##0.0</c:formatCode>
                <c:ptCount val="12"/>
                <c:pt idx="0">
                  <c:v>76.677582781500007</c:v>
                </c:pt>
                <c:pt idx="1">
                  <c:v>67.0972857143</c:v>
                </c:pt>
                <c:pt idx="2">
                  <c:v>60.860740740700003</c:v>
                </c:pt>
                <c:pt idx="3">
                  <c:v>66.584537815100006</c:v>
                </c:pt>
                <c:pt idx="4">
                  <c:v>65.098727272700003</c:v>
                </c:pt>
                <c:pt idx="5">
                  <c:v>63.328292682899999</c:v>
                </c:pt>
                <c:pt idx="6">
                  <c:v>68.962800000000001</c:v>
                </c:pt>
                <c:pt idx="7">
                  <c:v>66.297499999999999</c:v>
                </c:pt>
                <c:pt idx="8">
                  <c:v>50.72</c:v>
                </c:pt>
                <c:pt idx="9">
                  <c:v>73.542777777799998</c:v>
                </c:pt>
                <c:pt idx="10">
                  <c:v>77.561794871800004</c:v>
                </c:pt>
                <c:pt idx="11">
                  <c:v>44.919730941700003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12E-44F4-B8B2-F7FA4EBCA1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8076880"/>
        <c:axId val="458077272"/>
      </c:lineChart>
      <c:catAx>
        <c:axId val="458076096"/>
        <c:scaling>
          <c:orientation val="minMax"/>
        </c:scaling>
        <c:delete val="0"/>
        <c:axPos val="t"/>
        <c:numFmt formatCode="General" sourceLinked="1"/>
        <c:majorTickMark val="out"/>
        <c:minorTickMark val="out"/>
        <c:tickLblPos val="none"/>
        <c:spPr>
          <a:ln>
            <a:noFill/>
          </a:ln>
        </c:spPr>
        <c:crossAx val="458076488"/>
        <c:crossesAt val="0"/>
        <c:auto val="1"/>
        <c:lblAlgn val="ctr"/>
        <c:lblOffset val="100"/>
        <c:noMultiLvlLbl val="0"/>
      </c:catAx>
      <c:valAx>
        <c:axId val="458076488"/>
        <c:scaling>
          <c:orientation val="maxMin"/>
          <c:max val="32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>
            <a:noFill/>
          </a:ln>
        </c:spPr>
        <c:crossAx val="458076096"/>
        <c:crosses val="autoZero"/>
        <c:crossBetween val="between"/>
        <c:majorUnit val="8"/>
        <c:minorUnit val="1"/>
      </c:valAx>
      <c:catAx>
        <c:axId val="458076880"/>
        <c:scaling>
          <c:orientation val="minMax"/>
        </c:scaling>
        <c:delete val="1"/>
        <c:axPos val="t"/>
        <c:majorTickMark val="out"/>
        <c:minorTickMark val="none"/>
        <c:tickLblPos val="nextTo"/>
        <c:crossAx val="458077272"/>
        <c:crosses val="autoZero"/>
        <c:auto val="1"/>
        <c:lblAlgn val="ctr"/>
        <c:lblOffset val="100"/>
        <c:noMultiLvlLbl val="0"/>
      </c:catAx>
      <c:valAx>
        <c:axId val="458077272"/>
        <c:scaling>
          <c:orientation val="maxMin"/>
          <c:min val="0"/>
        </c:scaling>
        <c:delete val="0"/>
        <c:axPos val="r"/>
        <c:numFmt formatCode="#,##0" sourceLinked="0"/>
        <c:majorTickMark val="out"/>
        <c:minorTickMark val="none"/>
        <c:tickLblPos val="nextTo"/>
        <c:spPr>
          <a:ln>
            <a:noFill/>
          </a:ln>
        </c:spPr>
        <c:crossAx val="458076880"/>
        <c:crosses val="max"/>
        <c:crossBetween val="between"/>
        <c:majorUnit val="25"/>
        <c:minorUnit val="1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  <c:userShapes r:id="rId1"/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7494265422704517E-2"/>
          <c:y val="0.26812765660929549"/>
          <c:w val="0.86228578045391402"/>
          <c:h val="0.59576684551599191"/>
        </c:manualLayout>
      </c:layout>
      <c:barChart>
        <c:barDir val="col"/>
        <c:grouping val="clustered"/>
        <c:varyColors val="0"/>
        <c:ser>
          <c:idx val="4"/>
          <c:order val="0"/>
          <c:tx>
            <c:v>Energía activada por sistema eléctrico español</c:v>
          </c:tx>
          <c:spPr>
            <a:solidFill>
              <a:srgbClr val="92D050"/>
            </a:solidFill>
            <a:ln>
              <a:solidFill>
                <a:srgbClr val="92D050"/>
              </a:solidFill>
            </a:ln>
          </c:spPr>
          <c:invertIfNegative val="0"/>
          <c:cat>
            <c:strRef>
              <c:f>'Data 4'!$A$10:$A$21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4'!$G$29:$G$40</c:f>
              <c:numCache>
                <c:formatCode>#,##0.0</c:formatCode>
                <c:ptCount val="12"/>
                <c:pt idx="0">
                  <c:v>0.5</c:v>
                </c:pt>
                <c:pt idx="1">
                  <c:v>2.7</c:v>
                </c:pt>
                <c:pt idx="2">
                  <c:v>0.35</c:v>
                </c:pt>
                <c:pt idx="3">
                  <c:v>0.3</c:v>
                </c:pt>
                <c:pt idx="4">
                  <c:v>0.5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0.15</c:v>
                </c:pt>
                <c:pt idx="10">
                  <c:v>11.05</c:v>
                </c:pt>
                <c:pt idx="11">
                  <c:v>3.75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E5-409A-80F0-FB68891136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43"/>
        <c:overlap val="100"/>
        <c:axId val="458078056"/>
        <c:axId val="458078448"/>
      </c:barChart>
      <c:lineChart>
        <c:grouping val="standard"/>
        <c:varyColors val="0"/>
        <c:ser>
          <c:idx val="0"/>
          <c:order val="1"/>
          <c:tx>
            <c:v>Precio medio energía activada por sistema electrico español</c:v>
          </c:tx>
          <c:spPr>
            <a:ln>
              <a:solidFill>
                <a:srgbClr val="0070C0"/>
              </a:solidFill>
            </a:ln>
          </c:spPr>
          <c:marker>
            <c:symbol val="diamond"/>
            <c:size val="7"/>
            <c:spPr>
              <a:solidFill>
                <a:srgbClr val="4F81BD"/>
              </a:solidFill>
              <a:ln>
                <a:solidFill>
                  <a:srgbClr val="4F81BD"/>
                </a:solidFill>
              </a:ln>
            </c:spPr>
          </c:marker>
          <c:dPt>
            <c:idx val="5"/>
            <c:marker>
              <c:symbol val="none"/>
            </c:marker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2-C4E5-409A-80F0-FB68891136ED}"/>
              </c:ext>
            </c:extLst>
          </c:dPt>
          <c:dPt>
            <c:idx val="6"/>
            <c:marker>
              <c:symbol val="none"/>
            </c:marker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4-C4E5-409A-80F0-FB68891136ED}"/>
              </c:ext>
            </c:extLst>
          </c:dPt>
          <c:dPt>
            <c:idx val="7"/>
            <c:marker>
              <c:symbol val="none"/>
            </c:marker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6-C4E5-409A-80F0-FB68891136ED}"/>
              </c:ext>
            </c:extLst>
          </c:dPt>
          <c:dPt>
            <c:idx val="8"/>
            <c:marker>
              <c:symbol val="none"/>
            </c:marker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8-C4E5-409A-80F0-FB68891136ED}"/>
              </c:ext>
            </c:extLst>
          </c:dPt>
          <c:dPt>
            <c:idx val="9"/>
            <c:marker>
              <c:spPr>
                <a:solidFill>
                  <a:srgbClr val="4F81BD"/>
                </a:solidFill>
                <a:ln>
                  <a:noFill/>
                </a:ln>
              </c:spPr>
            </c:marker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8-7A69-42DE-96EA-A9619535ADC0}"/>
              </c:ext>
            </c:extLst>
          </c:dPt>
          <c:val>
            <c:numRef>
              <c:f>'Data 4'!$H$29:$H$40</c:f>
              <c:numCache>
                <c:formatCode>#,##0.0</c:formatCode>
                <c:ptCount val="12"/>
                <c:pt idx="0">
                  <c:v>79.933000000000007</c:v>
                </c:pt>
                <c:pt idx="1">
                  <c:v>66.885000000000005</c:v>
                </c:pt>
                <c:pt idx="2">
                  <c:v>50.071428571399998</c:v>
                </c:pt>
                <c:pt idx="3">
                  <c:v>70.433333333299998</c:v>
                </c:pt>
                <c:pt idx="4">
                  <c:v>52.67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62.8</c:v>
                </c:pt>
                <c:pt idx="10">
                  <c:v>52.336470588200001</c:v>
                </c:pt>
                <c:pt idx="11">
                  <c:v>48.467199999999998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4E5-409A-80F0-FB68891136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8078840"/>
        <c:axId val="458079232"/>
      </c:lineChart>
      <c:catAx>
        <c:axId val="458078056"/>
        <c:scaling>
          <c:orientation val="minMax"/>
        </c:scaling>
        <c:delete val="0"/>
        <c:axPos val="b"/>
        <c:numFmt formatCode="General" sourceLinked="1"/>
        <c:majorTickMark val="out"/>
        <c:minorTickMark val="out"/>
        <c:tickLblPos val="low"/>
        <c:spPr>
          <a:ln>
            <a:noFill/>
          </a:ln>
        </c:spPr>
        <c:crossAx val="458078448"/>
        <c:crossesAt val="0"/>
        <c:auto val="1"/>
        <c:lblAlgn val="ctr"/>
        <c:lblOffset val="200"/>
        <c:noMultiLvlLbl val="0"/>
      </c:catAx>
      <c:valAx>
        <c:axId val="458078448"/>
        <c:scaling>
          <c:orientation val="minMax"/>
          <c:min val="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en-US" b="0"/>
                  <a:t>GWh</a:t>
                </a:r>
              </a:p>
            </c:rich>
          </c:tx>
          <c:layout>
            <c:manualLayout>
              <c:xMode val="edge"/>
              <c:yMode val="edge"/>
              <c:x val="7.634786976549067E-2"/>
              <c:y val="0.17371553666411169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noFill/>
          </a:ln>
        </c:spPr>
        <c:crossAx val="458078056"/>
        <c:crosses val="autoZero"/>
        <c:crossBetween val="between"/>
        <c:majorUnit val="2"/>
      </c:valAx>
      <c:catAx>
        <c:axId val="458078840"/>
        <c:scaling>
          <c:orientation val="minMax"/>
        </c:scaling>
        <c:delete val="1"/>
        <c:axPos val="b"/>
        <c:majorTickMark val="out"/>
        <c:minorTickMark val="none"/>
        <c:tickLblPos val="nextTo"/>
        <c:crossAx val="458079232"/>
        <c:crosses val="autoZero"/>
        <c:auto val="1"/>
        <c:lblAlgn val="ctr"/>
        <c:lblOffset val="100"/>
        <c:noMultiLvlLbl val="0"/>
      </c:catAx>
      <c:valAx>
        <c:axId val="458079232"/>
        <c:scaling>
          <c:orientation val="minMax"/>
        </c:scaling>
        <c:delete val="0"/>
        <c:axPos val="r"/>
        <c:title>
          <c:tx>
            <c:rich>
              <a:bodyPr rot="0" vert="horz"/>
              <a:lstStyle/>
              <a:p>
                <a:pPr algn="ctr" rtl="0">
                  <a:defRPr b="0"/>
                </a:pPr>
                <a:r>
                  <a:rPr lang="es-ES" b="0"/>
                  <a:t>€/MWh</a:t>
                </a:r>
              </a:p>
            </c:rich>
          </c:tx>
          <c:layout>
            <c:manualLayout>
              <c:xMode val="edge"/>
              <c:yMode val="edge"/>
              <c:x val="0.88598905420734075"/>
              <c:y val="0.17834413397440366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noFill/>
          </a:ln>
        </c:spPr>
        <c:crossAx val="458078840"/>
        <c:crosses val="max"/>
        <c:crossBetween val="between"/>
        <c:majorUnit val="15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2408019186876089"/>
          <c:y val="4.4247787610619468E-2"/>
          <c:w val="0.79179948720920923"/>
          <c:h val="0.11504424778761062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  <c:userShapes r:id="rId1"/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355900554403416E-2"/>
          <c:y val="6.8696461019295676E-2"/>
          <c:w val="0.86230414797310884"/>
          <c:h val="0.75118470768077072"/>
        </c:manualLayout>
      </c:layout>
      <c:barChart>
        <c:barDir val="col"/>
        <c:grouping val="clustered"/>
        <c:varyColors val="0"/>
        <c:ser>
          <c:idx val="5"/>
          <c:order val="0"/>
          <c:spPr>
            <a:solidFill>
              <a:srgbClr val="92D050"/>
            </a:solidFill>
            <a:ln>
              <a:solidFill>
                <a:srgbClr val="92D050"/>
              </a:solidFill>
            </a:ln>
          </c:spPr>
          <c:invertIfNegative val="0"/>
          <c:val>
            <c:numRef>
              <c:f>'Data 4'!$I$29:$I$40</c:f>
              <c:numCache>
                <c:formatCode>#,##0.0</c:formatCode>
                <c:ptCount val="12"/>
                <c:pt idx="0">
                  <c:v>1.6</c:v>
                </c:pt>
                <c:pt idx="1">
                  <c:v>1.1000000000000001</c:v>
                </c:pt>
                <c:pt idx="2">
                  <c:v>0.45</c:v>
                </c:pt>
                <c:pt idx="3">
                  <c:v>0.1</c:v>
                </c:pt>
                <c:pt idx="4">
                  <c:v>0</c:v>
                </c:pt>
                <c:pt idx="5">
                  <c:v>0</c:v>
                </c:pt>
                <c:pt idx="6">
                  <c:v>1.8</c:v>
                </c:pt>
                <c:pt idx="7">
                  <c:v>0</c:v>
                </c:pt>
                <c:pt idx="8">
                  <c:v>4.2</c:v>
                </c:pt>
                <c:pt idx="9">
                  <c:v>0.15</c:v>
                </c:pt>
                <c:pt idx="10">
                  <c:v>1.1000000000000001</c:v>
                </c:pt>
                <c:pt idx="11">
                  <c:v>9.15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FD-49DE-884A-7082E1371F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43"/>
        <c:overlap val="100"/>
        <c:axId val="458080016"/>
        <c:axId val="458080408"/>
      </c:barChart>
      <c:lineChart>
        <c:grouping val="standard"/>
        <c:varyColors val="0"/>
        <c:ser>
          <c:idx val="1"/>
          <c:order val="1"/>
          <c:spPr>
            <a:ln cmpd="sng">
              <a:solidFill>
                <a:srgbClr val="4F81BD"/>
              </a:solidFill>
            </a:ln>
          </c:spPr>
          <c:marker>
            <c:symbol val="diamond"/>
            <c:size val="7"/>
            <c:spPr>
              <a:solidFill>
                <a:srgbClr val="4F81BD"/>
              </a:solidFill>
              <a:ln>
                <a:solidFill>
                  <a:srgbClr val="4F81BD"/>
                </a:solidFill>
              </a:ln>
            </c:spPr>
          </c:marker>
          <c:dPt>
            <c:idx val="4"/>
            <c:marker>
              <c:symbol val="none"/>
            </c:marker>
            <c:bubble3D val="0"/>
            <c:spPr>
              <a:ln cmpd="sng">
                <a:noFill/>
              </a:ln>
            </c:spPr>
            <c:extLst>
              <c:ext xmlns:c16="http://schemas.microsoft.com/office/drawing/2014/chart" uri="{C3380CC4-5D6E-409C-BE32-E72D297353CC}">
                <c16:uniqueId val="{0000000A-01FF-4168-927C-8EF31B96E686}"/>
              </c:ext>
            </c:extLst>
          </c:dPt>
          <c:dPt>
            <c:idx val="5"/>
            <c:marker>
              <c:symbol val="none"/>
            </c:marker>
            <c:bubble3D val="0"/>
            <c:spPr>
              <a:ln cmpd="sng">
                <a:noFill/>
              </a:ln>
            </c:spPr>
            <c:extLst>
              <c:ext xmlns:c16="http://schemas.microsoft.com/office/drawing/2014/chart" uri="{C3380CC4-5D6E-409C-BE32-E72D297353CC}">
                <c16:uniqueId val="{00000002-50FD-49DE-884A-7082E1371F68}"/>
              </c:ext>
            </c:extLst>
          </c:dPt>
          <c:dPt>
            <c:idx val="6"/>
            <c:marker>
              <c:spPr>
                <a:solidFill>
                  <a:srgbClr val="4F81BD"/>
                </a:solidFill>
                <a:ln>
                  <a:noFill/>
                </a:ln>
              </c:spPr>
            </c:marker>
            <c:bubble3D val="0"/>
            <c:spPr>
              <a:ln cmpd="sng">
                <a:noFill/>
              </a:ln>
            </c:spPr>
            <c:extLst>
              <c:ext xmlns:c16="http://schemas.microsoft.com/office/drawing/2014/chart" uri="{C3380CC4-5D6E-409C-BE32-E72D297353CC}">
                <c16:uniqueId val="{00000004-50FD-49DE-884A-7082E1371F68}"/>
              </c:ext>
            </c:extLst>
          </c:dPt>
          <c:dPt>
            <c:idx val="7"/>
            <c:marker>
              <c:symbol val="none"/>
            </c:marker>
            <c:bubble3D val="0"/>
            <c:spPr>
              <a:ln cmpd="sng">
                <a:noFill/>
              </a:ln>
            </c:spPr>
            <c:extLst>
              <c:ext xmlns:c16="http://schemas.microsoft.com/office/drawing/2014/chart" uri="{C3380CC4-5D6E-409C-BE32-E72D297353CC}">
                <c16:uniqueId val="{00000006-50FD-49DE-884A-7082E1371F68}"/>
              </c:ext>
            </c:extLst>
          </c:dPt>
          <c:dPt>
            <c:idx val="8"/>
            <c:bubble3D val="0"/>
            <c:spPr>
              <a:ln cmpd="sng">
                <a:noFill/>
              </a:ln>
            </c:spPr>
            <c:extLst>
              <c:ext xmlns:c16="http://schemas.microsoft.com/office/drawing/2014/chart" uri="{C3380CC4-5D6E-409C-BE32-E72D297353CC}">
                <c16:uniqueId val="{00000008-50FD-49DE-884A-7082E1371F68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A-50FD-49DE-884A-7082E1371F68}"/>
              </c:ext>
            </c:extLst>
          </c:dPt>
          <c:val>
            <c:numRef>
              <c:f>'Data 4'!$J$29:$J$40</c:f>
              <c:numCache>
                <c:formatCode>#,##0.0</c:formatCode>
                <c:ptCount val="12"/>
                <c:pt idx="0">
                  <c:v>47.615312500000002</c:v>
                </c:pt>
                <c:pt idx="1">
                  <c:v>39.609090909099997</c:v>
                </c:pt>
                <c:pt idx="2">
                  <c:v>31.4777777778</c:v>
                </c:pt>
                <c:pt idx="3">
                  <c:v>21.55</c:v>
                </c:pt>
                <c:pt idx="4">
                  <c:v>0</c:v>
                </c:pt>
                <c:pt idx="5">
                  <c:v>0</c:v>
                </c:pt>
                <c:pt idx="6">
                  <c:v>22.35</c:v>
                </c:pt>
                <c:pt idx="7">
                  <c:v>0</c:v>
                </c:pt>
                <c:pt idx="8">
                  <c:v>27.864642857100002</c:v>
                </c:pt>
                <c:pt idx="9">
                  <c:v>42.18</c:v>
                </c:pt>
                <c:pt idx="10">
                  <c:v>34.671818181799999</c:v>
                </c:pt>
                <c:pt idx="11">
                  <c:v>22.367103825099999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50FD-49DE-884A-7082E1371F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8080800"/>
        <c:axId val="458081192"/>
      </c:lineChart>
      <c:catAx>
        <c:axId val="458080016"/>
        <c:scaling>
          <c:orientation val="minMax"/>
        </c:scaling>
        <c:delete val="1"/>
        <c:axPos val="t"/>
        <c:majorTickMark val="out"/>
        <c:minorTickMark val="none"/>
        <c:tickLblPos val="nextTo"/>
        <c:crossAx val="458080408"/>
        <c:crossesAt val="0"/>
        <c:auto val="1"/>
        <c:lblAlgn val="ctr"/>
        <c:lblOffset val="100"/>
        <c:noMultiLvlLbl val="0"/>
      </c:catAx>
      <c:valAx>
        <c:axId val="458080408"/>
        <c:scaling>
          <c:orientation val="maxMin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>
            <a:noFill/>
          </a:ln>
        </c:spPr>
        <c:crossAx val="458080016"/>
        <c:crosses val="autoZero"/>
        <c:crossBetween val="between"/>
        <c:majorUnit val="2"/>
      </c:valAx>
      <c:catAx>
        <c:axId val="458080800"/>
        <c:scaling>
          <c:orientation val="minMax"/>
        </c:scaling>
        <c:delete val="1"/>
        <c:axPos val="t"/>
        <c:majorTickMark val="out"/>
        <c:minorTickMark val="none"/>
        <c:tickLblPos val="nextTo"/>
        <c:crossAx val="458081192"/>
        <c:crosses val="autoZero"/>
        <c:auto val="1"/>
        <c:lblAlgn val="ctr"/>
        <c:lblOffset val="100"/>
        <c:noMultiLvlLbl val="0"/>
      </c:catAx>
      <c:valAx>
        <c:axId val="458081192"/>
        <c:scaling>
          <c:orientation val="maxMin"/>
          <c:max val="75"/>
        </c:scaling>
        <c:delete val="0"/>
        <c:axPos val="r"/>
        <c:numFmt formatCode="#,##0" sourceLinked="0"/>
        <c:majorTickMark val="out"/>
        <c:minorTickMark val="none"/>
        <c:tickLblPos val="nextTo"/>
        <c:spPr>
          <a:ln>
            <a:noFill/>
          </a:ln>
        </c:spPr>
        <c:crossAx val="458080800"/>
        <c:crosses val="max"/>
        <c:crossBetween val="between"/>
        <c:majorUnit val="1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2693827752118601E-2"/>
          <c:y val="0.16078849518810151"/>
          <c:w val="0.87712252783722078"/>
          <c:h val="0.688089867672790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'Data 1'!$C$9</c:f>
              <c:strCache>
                <c:ptCount val="1"/>
                <c:pt idx="0">
                  <c:v>Mercados diario e intradiario 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</c:spPr>
          <c:invertIfNegative val="0"/>
          <c:val>
            <c:numRef>
              <c:f>'Data 1'!$D$9:$O$9</c:f>
              <c:numCache>
                <c:formatCode>#,##0.00</c:formatCode>
                <c:ptCount val="12"/>
                <c:pt idx="0">
                  <c:v>62.949999999999996</c:v>
                </c:pt>
                <c:pt idx="1">
                  <c:v>54.9</c:v>
                </c:pt>
                <c:pt idx="2">
                  <c:v>49.33</c:v>
                </c:pt>
                <c:pt idx="3">
                  <c:v>50.89</c:v>
                </c:pt>
                <c:pt idx="4">
                  <c:v>48.92</c:v>
                </c:pt>
                <c:pt idx="5">
                  <c:v>47.39</c:v>
                </c:pt>
                <c:pt idx="6">
                  <c:v>51.96</c:v>
                </c:pt>
                <c:pt idx="7">
                  <c:v>45.37</c:v>
                </c:pt>
                <c:pt idx="8">
                  <c:v>42.580000000000005</c:v>
                </c:pt>
                <c:pt idx="9">
                  <c:v>47.72</c:v>
                </c:pt>
                <c:pt idx="10">
                  <c:v>43.56</c:v>
                </c:pt>
                <c:pt idx="11">
                  <c:v>35.339999999999996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14-4532-A96E-94A15555E33C}"/>
            </c:ext>
          </c:extLst>
        </c:ser>
        <c:ser>
          <c:idx val="1"/>
          <c:order val="1"/>
          <c:tx>
            <c:strRef>
              <c:f>'Data 1'!$C$10</c:f>
              <c:strCache>
                <c:ptCount val="1"/>
                <c:pt idx="0">
                  <c:v>Servicios de ajuste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</c:spPr>
          <c:invertIfNegative val="0"/>
          <c:val>
            <c:numRef>
              <c:f>'Data 1'!$D$10:$O$10</c:f>
              <c:numCache>
                <c:formatCode>#,##0.00</c:formatCode>
                <c:ptCount val="12"/>
                <c:pt idx="0">
                  <c:v>1.1499999999999997</c:v>
                </c:pt>
                <c:pt idx="1">
                  <c:v>1.1399999999999997</c:v>
                </c:pt>
                <c:pt idx="2">
                  <c:v>1.7299999999999998</c:v>
                </c:pt>
                <c:pt idx="3">
                  <c:v>2.56</c:v>
                </c:pt>
                <c:pt idx="4">
                  <c:v>1.8099999999999998</c:v>
                </c:pt>
                <c:pt idx="5">
                  <c:v>1.3099999999999998</c:v>
                </c:pt>
                <c:pt idx="6">
                  <c:v>0.81</c:v>
                </c:pt>
                <c:pt idx="7">
                  <c:v>1.0199999999999998</c:v>
                </c:pt>
                <c:pt idx="8">
                  <c:v>1.0799999999999998</c:v>
                </c:pt>
                <c:pt idx="9">
                  <c:v>1.38</c:v>
                </c:pt>
                <c:pt idx="10">
                  <c:v>1.51</c:v>
                </c:pt>
                <c:pt idx="11">
                  <c:v>2.0700000000000007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614-4532-A96E-94A15555E33C}"/>
            </c:ext>
          </c:extLst>
        </c:ser>
        <c:ser>
          <c:idx val="2"/>
          <c:order val="2"/>
          <c:tx>
            <c:strRef>
              <c:f>'Data 1'!$C$11</c:f>
              <c:strCache>
                <c:ptCount val="1"/>
                <c:pt idx="0">
                  <c:v>Pagos por capacidad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</c:spPr>
          <c:invertIfNegative val="0"/>
          <c:val>
            <c:numRef>
              <c:f>'Data 1'!$D$11:$O$11</c:f>
              <c:numCache>
                <c:formatCode>#,##0.00</c:formatCode>
                <c:ptCount val="12"/>
                <c:pt idx="0">
                  <c:v>3.16</c:v>
                </c:pt>
                <c:pt idx="1">
                  <c:v>3.08</c:v>
                </c:pt>
                <c:pt idx="2">
                  <c:v>2.38</c:v>
                </c:pt>
                <c:pt idx="3">
                  <c:v>2.41</c:v>
                </c:pt>
                <c:pt idx="4">
                  <c:v>2.2999999999999998</c:v>
                </c:pt>
                <c:pt idx="5">
                  <c:v>2.7</c:v>
                </c:pt>
                <c:pt idx="6">
                  <c:v>3.25</c:v>
                </c:pt>
                <c:pt idx="7">
                  <c:v>2.0699999999999998</c:v>
                </c:pt>
                <c:pt idx="8">
                  <c:v>2.37</c:v>
                </c:pt>
                <c:pt idx="9">
                  <c:v>2.33</c:v>
                </c:pt>
                <c:pt idx="10">
                  <c:v>2.4900000000000002</c:v>
                </c:pt>
                <c:pt idx="11">
                  <c:v>3.11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614-4532-A96E-94A15555E33C}"/>
            </c:ext>
          </c:extLst>
        </c:ser>
        <c:ser>
          <c:idx val="4"/>
          <c:order val="3"/>
          <c:tx>
            <c:strRef>
              <c:f>'Data 1'!$C$12</c:f>
              <c:strCache>
                <c:ptCount val="1"/>
                <c:pt idx="0">
                  <c:v>Servicio de interrumpibilidad</c:v>
                </c:pt>
              </c:strCache>
            </c:strRef>
          </c:tx>
          <c:spPr>
            <a:solidFill>
              <a:srgbClr val="CC00CC"/>
            </a:solidFill>
            <a:ln>
              <a:noFill/>
            </a:ln>
          </c:spPr>
          <c:invertIfNegative val="0"/>
          <c:val>
            <c:numRef>
              <c:f>'Data 1'!$D$12:$O$12</c:f>
              <c:numCache>
                <c:formatCode>#,##0.00</c:formatCode>
                <c:ptCount val="12"/>
                <c:pt idx="0">
                  <c:v>0.71</c:v>
                </c:pt>
                <c:pt idx="1">
                  <c:v>0.75</c:v>
                </c:pt>
                <c:pt idx="2">
                  <c:v>0.72</c:v>
                </c:pt>
                <c:pt idx="3">
                  <c:v>0.77</c:v>
                </c:pt>
                <c:pt idx="4">
                  <c:v>0.75</c:v>
                </c:pt>
                <c:pt idx="5">
                  <c:v>0.75</c:v>
                </c:pt>
                <c:pt idx="6">
                  <c:v>0.69</c:v>
                </c:pt>
                <c:pt idx="7">
                  <c:v>0.74</c:v>
                </c:pt>
                <c:pt idx="8">
                  <c:v>0.79</c:v>
                </c:pt>
                <c:pt idx="9">
                  <c:v>0.77</c:v>
                </c:pt>
                <c:pt idx="10">
                  <c:v>0.76</c:v>
                </c:pt>
                <c:pt idx="11">
                  <c:v>0.76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614-4532-A96E-94A15555E3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461540536"/>
        <c:axId val="461540928"/>
      </c:barChart>
      <c:lineChart>
        <c:grouping val="standard"/>
        <c:varyColors val="0"/>
        <c:ser>
          <c:idx val="3"/>
          <c:order val="4"/>
          <c:tx>
            <c:strRef>
              <c:f>'Data 1'!$C$13</c:f>
              <c:strCache>
                <c:ptCount val="1"/>
                <c:pt idx="0">
                  <c:v>Precio medio final en 2019</c:v>
                </c:pt>
              </c:strCache>
            </c:strRef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614-4532-A96E-94A15555E33C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614-4532-A96E-94A15555E33C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614-4532-A96E-94A15555E33C}"/>
                </c:ext>
              </c:extLst>
            </c:dLbl>
            <c:dLbl>
              <c:idx val="3"/>
              <c:layout>
                <c:manualLayout>
                  <c:x val="7.9172289698605416E-2"/>
                  <c:y val="-3.89863547758285E-2"/>
                </c:manualLayout>
              </c:layout>
              <c:tx>
                <c:rich>
                  <a:bodyPr/>
                  <a:lstStyle/>
                  <a:p>
                    <a:fld id="{99A3B72A-83C8-4A3B-BC54-CF7E76B17988}" type="VALUE">
                      <a:rPr lang="en-US"/>
                      <a:pPr/>
                      <a:t>[VALOR]</a:t>
                    </a:fld>
                    <a:r>
                      <a:rPr lang="en-US"/>
                      <a:t> €/MWh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F614-4532-A96E-94A15555E33C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614-4532-A96E-94A15555E33C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614-4532-A96E-94A15555E33C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F614-4532-A96E-94A15555E33C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614-4532-A96E-94A15555E33C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F614-4532-A96E-94A15555E33C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614-4532-A96E-94A15555E33C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F614-4532-A96E-94A15555E33C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F614-4532-A96E-94A15555E33C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'Data 1'!$D$6:$O$6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1'!$D$13:$O$13</c:f>
              <c:numCache>
                <c:formatCode>#,##0.00</c:formatCode>
                <c:ptCount val="12"/>
                <c:pt idx="0">
                  <c:v>53.425493373608148</c:v>
                </c:pt>
                <c:pt idx="1">
                  <c:v>53.425493373608148</c:v>
                </c:pt>
                <c:pt idx="2">
                  <c:v>53.425493373608148</c:v>
                </c:pt>
                <c:pt idx="3">
                  <c:v>53.425493373608148</c:v>
                </c:pt>
                <c:pt idx="4">
                  <c:v>53.425493373608148</c:v>
                </c:pt>
                <c:pt idx="5">
                  <c:v>53.425493373608148</c:v>
                </c:pt>
                <c:pt idx="6">
                  <c:v>53.425493373608148</c:v>
                </c:pt>
                <c:pt idx="7">
                  <c:v>53.425493373608148</c:v>
                </c:pt>
                <c:pt idx="8">
                  <c:v>53.425493373608148</c:v>
                </c:pt>
                <c:pt idx="9">
                  <c:v>53.425493373608148</c:v>
                </c:pt>
                <c:pt idx="10">
                  <c:v>53.425493373608148</c:v>
                </c:pt>
                <c:pt idx="11">
                  <c:v>53.425493373608148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F614-4532-A96E-94A15555E3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540536"/>
        <c:axId val="461540928"/>
      </c:lineChart>
      <c:catAx>
        <c:axId val="461540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chemeClr val="bg1">
                <a:lumMod val="65000"/>
              </a:schemeClr>
            </a:solidFill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461540928"/>
        <c:crosses val="autoZero"/>
        <c:auto val="1"/>
        <c:lblAlgn val="ctr"/>
        <c:lblOffset val="100"/>
        <c:noMultiLvlLbl val="0"/>
      </c:catAx>
      <c:valAx>
        <c:axId val="46154092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ysDot"/>
            </a:ln>
          </c:spPr>
        </c:majorGridlines>
        <c:numFmt formatCode="0" sourceLinked="0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4615405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857293473411526"/>
          <c:y val="4.1666732894155012E-2"/>
          <c:w val="0.70094465550220286"/>
          <c:h val="9.8958490623618153E-2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 panose="020B0604020202020204" pitchFamily="34" charset="0"/>
          <a:ea typeface="Calibri"/>
          <a:cs typeface="Arial" panose="020B0604020202020204" pitchFamily="34" charset="0"/>
        </a:defRPr>
      </a:pPr>
      <a:endParaRPr lang="es-ES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4628392969866111E-2"/>
          <c:y val="0.28666225450266997"/>
          <c:w val="0.86212789461443906"/>
          <c:h val="0.5768531088786315"/>
        </c:manualLayout>
      </c:layout>
      <c:barChart>
        <c:barDir val="col"/>
        <c:grouping val="clustered"/>
        <c:varyColors val="0"/>
        <c:ser>
          <c:idx val="4"/>
          <c:order val="0"/>
          <c:tx>
            <c:v>Energía activada por el sistema eléctrico español</c:v>
          </c:tx>
          <c:spPr>
            <a:solidFill>
              <a:srgbClr val="FF9900"/>
            </a:solidFill>
            <a:ln>
              <a:solidFill>
                <a:srgbClr val="FF9900"/>
              </a:solidFill>
            </a:ln>
          </c:spPr>
          <c:invertIfNegative val="0"/>
          <c:cat>
            <c:strRef>
              <c:f>'Data 4'!$A$10:$A$21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4'!$G$48:$G$59</c:f>
              <c:numCache>
                <c:formatCode>#,##0.0</c:formatCode>
                <c:ptCount val="12"/>
                <c:pt idx="0">
                  <c:v>1.25</c:v>
                </c:pt>
                <c:pt idx="1">
                  <c:v>0.45</c:v>
                </c:pt>
                <c:pt idx="2">
                  <c:v>0.55000000000000004</c:v>
                </c:pt>
                <c:pt idx="3">
                  <c:v>1.35</c:v>
                </c:pt>
                <c:pt idx="4">
                  <c:v>1.25</c:v>
                </c:pt>
                <c:pt idx="5">
                  <c:v>7.2</c:v>
                </c:pt>
                <c:pt idx="6">
                  <c:v>6.1</c:v>
                </c:pt>
                <c:pt idx="7">
                  <c:v>5.15</c:v>
                </c:pt>
                <c:pt idx="8">
                  <c:v>2.75</c:v>
                </c:pt>
                <c:pt idx="9">
                  <c:v>3.35</c:v>
                </c:pt>
                <c:pt idx="10">
                  <c:v>2.2000000000000002</c:v>
                </c:pt>
                <c:pt idx="11">
                  <c:v>1.1000000000000001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F5-46DA-870C-6CB12E5AD6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43"/>
        <c:overlap val="100"/>
        <c:axId val="458081976"/>
        <c:axId val="458082368"/>
      </c:barChart>
      <c:lineChart>
        <c:grouping val="standard"/>
        <c:varyColors val="0"/>
        <c:ser>
          <c:idx val="0"/>
          <c:order val="1"/>
          <c:tx>
            <c:v>Precio medio energía activada por sistema electrico español</c:v>
          </c:tx>
          <c:spPr>
            <a:ln>
              <a:solidFill>
                <a:srgbClr val="C0504D"/>
              </a:solidFill>
            </a:ln>
          </c:spPr>
          <c:marker>
            <c:symbol val="diamond"/>
            <c:size val="7"/>
            <c:spPr>
              <a:solidFill>
                <a:schemeClr val="accent2"/>
              </a:solidFill>
              <a:ln>
                <a:solidFill>
                  <a:schemeClr val="accent2"/>
                </a:solidFill>
              </a:ln>
            </c:spPr>
          </c:marker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2-EDF5-46DA-870C-6CB12E5AD6EE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4-EDF5-46DA-870C-6CB12E5AD6EE}"/>
              </c:ext>
            </c:extLst>
          </c:dPt>
          <c:val>
            <c:numRef>
              <c:f>'Data 4'!$H$48:$H$59</c:f>
              <c:numCache>
                <c:formatCode>#,##0.0</c:formatCode>
                <c:ptCount val="12"/>
                <c:pt idx="0">
                  <c:v>64.558000000000007</c:v>
                </c:pt>
                <c:pt idx="1">
                  <c:v>32.601111111100003</c:v>
                </c:pt>
                <c:pt idx="2">
                  <c:v>44.900909090900001</c:v>
                </c:pt>
                <c:pt idx="3">
                  <c:v>52.1622222222</c:v>
                </c:pt>
                <c:pt idx="4">
                  <c:v>66.540000000000006</c:v>
                </c:pt>
                <c:pt idx="5">
                  <c:v>60.737708333299999</c:v>
                </c:pt>
                <c:pt idx="6">
                  <c:v>64.405901639299998</c:v>
                </c:pt>
                <c:pt idx="7">
                  <c:v>60.605631068000001</c:v>
                </c:pt>
                <c:pt idx="8">
                  <c:v>43.154727272700001</c:v>
                </c:pt>
                <c:pt idx="9">
                  <c:v>52.522686567199997</c:v>
                </c:pt>
                <c:pt idx="10">
                  <c:v>49.616818181799999</c:v>
                </c:pt>
                <c:pt idx="11">
                  <c:v>62.375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DF5-46DA-870C-6CB12E5AD6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8082760"/>
        <c:axId val="458083152"/>
      </c:lineChart>
      <c:catAx>
        <c:axId val="458081976"/>
        <c:scaling>
          <c:orientation val="minMax"/>
        </c:scaling>
        <c:delete val="0"/>
        <c:axPos val="b"/>
        <c:numFmt formatCode="General" sourceLinked="1"/>
        <c:majorTickMark val="out"/>
        <c:minorTickMark val="out"/>
        <c:tickLblPos val="low"/>
        <c:spPr>
          <a:ln>
            <a:noFill/>
          </a:ln>
        </c:spPr>
        <c:crossAx val="458082368"/>
        <c:crossesAt val="0"/>
        <c:auto val="1"/>
        <c:lblAlgn val="ctr"/>
        <c:lblOffset val="200"/>
        <c:noMultiLvlLbl val="0"/>
      </c:catAx>
      <c:valAx>
        <c:axId val="458082368"/>
        <c:scaling>
          <c:orientation val="minMax"/>
          <c:max val="1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en-US" b="0"/>
                  <a:t>GWh</a:t>
                </a:r>
              </a:p>
            </c:rich>
          </c:tx>
          <c:layout>
            <c:manualLayout>
              <c:xMode val="edge"/>
              <c:yMode val="edge"/>
              <c:x val="6.4307372085353115E-2"/>
              <c:y val="0.1957151099647027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noFill/>
          </a:ln>
        </c:spPr>
        <c:crossAx val="458081976"/>
        <c:crosses val="autoZero"/>
        <c:crossBetween val="between"/>
        <c:majorUnit val="2"/>
      </c:valAx>
      <c:catAx>
        <c:axId val="458082760"/>
        <c:scaling>
          <c:orientation val="minMax"/>
        </c:scaling>
        <c:delete val="1"/>
        <c:axPos val="b"/>
        <c:majorTickMark val="out"/>
        <c:minorTickMark val="none"/>
        <c:tickLblPos val="nextTo"/>
        <c:crossAx val="458083152"/>
        <c:crosses val="autoZero"/>
        <c:auto val="1"/>
        <c:lblAlgn val="ctr"/>
        <c:lblOffset val="100"/>
        <c:noMultiLvlLbl val="0"/>
      </c:catAx>
      <c:valAx>
        <c:axId val="458083152"/>
        <c:scaling>
          <c:orientation val="minMax"/>
        </c:scaling>
        <c:delete val="0"/>
        <c:axPos val="r"/>
        <c:title>
          <c:tx>
            <c:rich>
              <a:bodyPr rot="0" vert="horz"/>
              <a:lstStyle/>
              <a:p>
                <a:pPr algn="ctr" rtl="0">
                  <a:defRPr b="0"/>
                </a:pPr>
                <a:r>
                  <a:rPr lang="es-ES" b="0"/>
                  <a:t>€/MWh</a:t>
                </a:r>
              </a:p>
            </c:rich>
          </c:tx>
          <c:layout>
            <c:manualLayout>
              <c:xMode val="edge"/>
              <c:yMode val="edge"/>
              <c:x val="0.86982555770813752"/>
              <c:y val="0.19120621775726312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noFill/>
          </a:ln>
        </c:spPr>
        <c:crossAx val="458082760"/>
        <c:crosses val="max"/>
        <c:crossBetween val="between"/>
        <c:majorUnit val="2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8.2365364308342126E-2"/>
          <c:y val="8.6206896551724144E-2"/>
          <c:w val="0.83104609943820362"/>
          <c:h val="9.9137931034482762E-2"/>
        </c:manualLayout>
      </c:layout>
      <c:overlay val="0"/>
      <c:spPr>
        <a:noFill/>
      </c:spPr>
      <c:txPr>
        <a:bodyPr/>
        <a:lstStyle/>
        <a:p>
          <a:pPr>
            <a:defRPr>
              <a:solidFill>
                <a:srgbClr val="004563"/>
              </a:solidFill>
            </a:defRPr>
          </a:pPr>
          <a:endParaRPr lang="es-ES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  <c:userShapes r:id="rId1"/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7261500207210945E-2"/>
          <c:y val="6.8696810625944502E-2"/>
          <c:w val="0.85874015748031496"/>
          <c:h val="0.82134372909268694"/>
        </c:manualLayout>
      </c:layout>
      <c:barChart>
        <c:barDir val="col"/>
        <c:grouping val="clustered"/>
        <c:varyColors val="0"/>
        <c:ser>
          <c:idx val="4"/>
          <c:order val="0"/>
          <c:tx>
            <c:v>Energía activada por el sistema eléctrico español</c:v>
          </c:tx>
          <c:spPr>
            <a:solidFill>
              <a:srgbClr val="FF9900"/>
            </a:solidFill>
            <a:ln>
              <a:solidFill>
                <a:srgbClr val="FF9900"/>
              </a:solidFill>
            </a:ln>
          </c:spPr>
          <c:invertIfNegative val="0"/>
          <c:cat>
            <c:strRef>
              <c:f>'Data 4'!$A$48:$A$59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'Data 4'!$I$48:$I$59</c:f>
              <c:numCache>
                <c:formatCode>#,##0.0</c:formatCode>
                <c:ptCount val="12"/>
                <c:pt idx="0">
                  <c:v>0.75</c:v>
                </c:pt>
                <c:pt idx="1">
                  <c:v>0.1</c:v>
                </c:pt>
                <c:pt idx="2">
                  <c:v>1.05</c:v>
                </c:pt>
                <c:pt idx="3">
                  <c:v>1.65</c:v>
                </c:pt>
                <c:pt idx="4">
                  <c:v>0.8</c:v>
                </c:pt>
                <c:pt idx="5">
                  <c:v>0.9</c:v>
                </c:pt>
                <c:pt idx="6">
                  <c:v>2.35</c:v>
                </c:pt>
                <c:pt idx="7">
                  <c:v>0.45</c:v>
                </c:pt>
                <c:pt idx="8">
                  <c:v>2.9</c:v>
                </c:pt>
                <c:pt idx="9">
                  <c:v>1.35</c:v>
                </c:pt>
                <c:pt idx="10">
                  <c:v>3.1</c:v>
                </c:pt>
                <c:pt idx="11">
                  <c:v>1.5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7A-482C-8AC2-6C3B5665E9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43"/>
        <c:overlap val="100"/>
        <c:axId val="458083936"/>
        <c:axId val="458084328"/>
      </c:barChart>
      <c:lineChart>
        <c:grouping val="standard"/>
        <c:varyColors val="0"/>
        <c:ser>
          <c:idx val="0"/>
          <c:order val="1"/>
          <c:tx>
            <c:v>Precio medio energía activada por sistema electrico español</c:v>
          </c:tx>
          <c:spPr>
            <a:ln>
              <a:solidFill>
                <a:schemeClr val="accent2"/>
              </a:solidFill>
            </a:ln>
          </c:spPr>
          <c:marker>
            <c:symbol val="diamond"/>
            <c:size val="7"/>
            <c:spPr>
              <a:solidFill>
                <a:schemeClr val="accent2"/>
              </a:solidFill>
              <a:ln>
                <a:solidFill>
                  <a:schemeClr val="accent2"/>
                </a:solidFill>
              </a:ln>
            </c:spPr>
          </c:marker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2-B07A-482C-8AC2-6C3B5665E949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4-B07A-482C-8AC2-6C3B5665E949}"/>
              </c:ext>
            </c:extLst>
          </c:dPt>
          <c:val>
            <c:numRef>
              <c:f>'Data 4'!$J$48:$J$59</c:f>
              <c:numCache>
                <c:formatCode>#,##0.0</c:formatCode>
                <c:ptCount val="12"/>
                <c:pt idx="0">
                  <c:v>36.497333333299999</c:v>
                </c:pt>
                <c:pt idx="1">
                  <c:v>35.049999999999997</c:v>
                </c:pt>
                <c:pt idx="2">
                  <c:v>35.1204761905</c:v>
                </c:pt>
                <c:pt idx="3">
                  <c:v>35.119999999999997</c:v>
                </c:pt>
                <c:pt idx="4">
                  <c:v>33.253124999999997</c:v>
                </c:pt>
                <c:pt idx="5">
                  <c:v>33.378888888900001</c:v>
                </c:pt>
                <c:pt idx="6">
                  <c:v>33.177234042599999</c:v>
                </c:pt>
                <c:pt idx="7">
                  <c:v>28.754444444400001</c:v>
                </c:pt>
                <c:pt idx="8">
                  <c:v>37.601551724099998</c:v>
                </c:pt>
                <c:pt idx="9">
                  <c:v>34.802222222200001</c:v>
                </c:pt>
                <c:pt idx="10">
                  <c:v>54.5224193548</c:v>
                </c:pt>
                <c:pt idx="11">
                  <c:v>22.738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07A-482C-8AC2-6C3B5665E9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8084720"/>
        <c:axId val="458085112"/>
      </c:lineChart>
      <c:catAx>
        <c:axId val="458083936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458084328"/>
        <c:crossesAt val="0"/>
        <c:auto val="1"/>
        <c:lblAlgn val="ctr"/>
        <c:lblOffset val="100"/>
        <c:noMultiLvlLbl val="0"/>
      </c:catAx>
      <c:valAx>
        <c:axId val="458084328"/>
        <c:scaling>
          <c:orientation val="maxMin"/>
          <c:max val="8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lang="es-ES_tradnl" sz="800">
                <a:latin typeface="Arial" pitchFamily="34" charset="0"/>
                <a:cs typeface="Arial" pitchFamily="34" charset="0"/>
              </a:defRPr>
            </a:pPr>
            <a:endParaRPr lang="es-ES"/>
          </a:p>
        </c:txPr>
        <c:crossAx val="458083936"/>
        <c:crosses val="autoZero"/>
        <c:crossBetween val="between"/>
        <c:majorUnit val="2"/>
      </c:valAx>
      <c:catAx>
        <c:axId val="458084720"/>
        <c:scaling>
          <c:orientation val="minMax"/>
        </c:scaling>
        <c:delete val="1"/>
        <c:axPos val="t"/>
        <c:majorTickMark val="out"/>
        <c:minorTickMark val="none"/>
        <c:tickLblPos val="nextTo"/>
        <c:crossAx val="458085112"/>
        <c:crosses val="autoZero"/>
        <c:auto val="1"/>
        <c:lblAlgn val="ctr"/>
        <c:lblOffset val="100"/>
        <c:noMultiLvlLbl val="0"/>
      </c:catAx>
      <c:valAx>
        <c:axId val="458085112"/>
        <c:scaling>
          <c:orientation val="maxMin"/>
          <c:max val="80"/>
          <c:min val="0"/>
        </c:scaling>
        <c:delete val="0"/>
        <c:axPos val="r"/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ES"/>
          </a:p>
        </c:txPr>
        <c:crossAx val="458084720"/>
        <c:crosses val="max"/>
        <c:crossBetween val="between"/>
        <c:majorUnit val="2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>
          <a:solidFill>
            <a:srgbClr val="004563"/>
          </a:solidFill>
        </a:defRPr>
      </a:pPr>
      <a:endParaRPr lang="es-ES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4342606439672476E-2"/>
          <c:y val="0.22047244094488189"/>
          <c:w val="0.89127868066858906"/>
          <c:h val="0.6496062992125988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'Data 1'!$C$18</c:f>
              <c:strCache>
                <c:ptCount val="1"/>
                <c:pt idx="0">
                  <c:v>Restricciones técnicas PDBF</c:v>
                </c:pt>
              </c:strCache>
            </c:strRef>
          </c:tx>
          <c:spPr>
            <a:solidFill>
              <a:srgbClr val="0070C0"/>
            </a:solidFill>
            <a:ln w="25400">
              <a:noFill/>
            </a:ln>
          </c:spPr>
          <c:invertIfNegative val="0"/>
          <c:cat>
            <c:strRef>
              <c:f>'Data 1'!$D$6:$O$6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1'!$D$18:$O$18</c:f>
              <c:numCache>
                <c:formatCode>#,##0.00</c:formatCode>
                <c:ptCount val="12"/>
                <c:pt idx="0">
                  <c:v>0.63</c:v>
                </c:pt>
                <c:pt idx="1">
                  <c:v>0.71</c:v>
                </c:pt>
                <c:pt idx="2">
                  <c:v>1.05</c:v>
                </c:pt>
                <c:pt idx="3">
                  <c:v>1.64</c:v>
                </c:pt>
                <c:pt idx="4">
                  <c:v>1.21</c:v>
                </c:pt>
                <c:pt idx="5">
                  <c:v>1.01</c:v>
                </c:pt>
                <c:pt idx="6">
                  <c:v>0.51</c:v>
                </c:pt>
                <c:pt idx="7">
                  <c:v>0.73</c:v>
                </c:pt>
                <c:pt idx="8">
                  <c:v>0.73</c:v>
                </c:pt>
                <c:pt idx="9">
                  <c:v>0.98</c:v>
                </c:pt>
                <c:pt idx="10">
                  <c:v>1.1100000000000001</c:v>
                </c:pt>
                <c:pt idx="11">
                  <c:v>1.37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FA-4C42-9A82-1E84AF107AC7}"/>
            </c:ext>
          </c:extLst>
        </c:ser>
        <c:ser>
          <c:idx val="6"/>
          <c:order val="1"/>
          <c:tx>
            <c:strRef>
              <c:f>'Data 1'!$C$20</c:f>
              <c:strCache>
                <c:ptCount val="1"/>
                <c:pt idx="0">
                  <c:v>Reserva de potencia adicional a subir</c:v>
                </c:pt>
              </c:strCache>
            </c:strRef>
          </c:tx>
          <c:spPr>
            <a:solidFill>
              <a:srgbClr val="CC6600"/>
            </a:solidFill>
          </c:spPr>
          <c:invertIfNegative val="0"/>
          <c:cat>
            <c:strRef>
              <c:f>'Data 1'!$D$6:$O$6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1'!$D$20:$O$20</c:f>
              <c:numCache>
                <c:formatCode>0.00</c:formatCode>
                <c:ptCount val="12"/>
                <c:pt idx="0">
                  <c:v>0.12</c:v>
                </c:pt>
                <c:pt idx="1">
                  <c:v>0.06</c:v>
                </c:pt>
                <c:pt idx="2">
                  <c:v>0.14000000000000001</c:v>
                </c:pt>
                <c:pt idx="3">
                  <c:v>0.27</c:v>
                </c:pt>
                <c:pt idx="4">
                  <c:v>0.06</c:v>
                </c:pt>
                <c:pt idx="5">
                  <c:v>0</c:v>
                </c:pt>
                <c:pt idx="6">
                  <c:v>0.01</c:v>
                </c:pt>
                <c:pt idx="7">
                  <c:v>0</c:v>
                </c:pt>
                <c:pt idx="8">
                  <c:v>0</c:v>
                </c:pt>
                <c:pt idx="9">
                  <c:v>0.03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CFA-4C42-9A82-1E84AF107AC7}"/>
            </c:ext>
          </c:extLst>
        </c:ser>
        <c:ser>
          <c:idx val="2"/>
          <c:order val="2"/>
          <c:tx>
            <c:strRef>
              <c:f>'Data 1'!$C$21</c:f>
              <c:strCache>
                <c:ptCount val="1"/>
                <c:pt idx="0">
                  <c:v>Banda de regulación secundaria</c:v>
                </c:pt>
              </c:strCache>
            </c:strRef>
          </c:tx>
          <c:spPr>
            <a:solidFill>
              <a:srgbClr val="F79646"/>
            </a:solidFill>
            <a:ln w="25400">
              <a:noFill/>
            </a:ln>
          </c:spPr>
          <c:invertIfNegative val="0"/>
          <c:cat>
            <c:strRef>
              <c:f>'Data 1'!$D$6:$O$6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1'!$D$21:$O$21</c:f>
              <c:numCache>
                <c:formatCode>0.00</c:formatCode>
                <c:ptCount val="12"/>
                <c:pt idx="0">
                  <c:v>0.35</c:v>
                </c:pt>
                <c:pt idx="1">
                  <c:v>0.37</c:v>
                </c:pt>
                <c:pt idx="2">
                  <c:v>0.41</c:v>
                </c:pt>
                <c:pt idx="3">
                  <c:v>0.51</c:v>
                </c:pt>
                <c:pt idx="4">
                  <c:v>0.39</c:v>
                </c:pt>
                <c:pt idx="5">
                  <c:v>0.25</c:v>
                </c:pt>
                <c:pt idx="6">
                  <c:v>0.23</c:v>
                </c:pt>
                <c:pt idx="7">
                  <c:v>0.23</c:v>
                </c:pt>
                <c:pt idx="8">
                  <c:v>0.28000000000000003</c:v>
                </c:pt>
                <c:pt idx="9">
                  <c:v>0.32</c:v>
                </c:pt>
                <c:pt idx="10">
                  <c:v>0.44</c:v>
                </c:pt>
                <c:pt idx="11">
                  <c:v>0.63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CFA-4C42-9A82-1E84AF107AC7}"/>
            </c:ext>
          </c:extLst>
        </c:ser>
        <c:ser>
          <c:idx val="1"/>
          <c:order val="3"/>
          <c:tx>
            <c:strRef>
              <c:f>'Data 1'!$C$19</c:f>
              <c:strCache>
                <c:ptCount val="1"/>
                <c:pt idx="0">
                  <c:v>Restricciones técnicas en tiempo real</c:v>
                </c:pt>
              </c:strCache>
            </c:strRef>
          </c:tx>
          <c:spPr>
            <a:solidFill>
              <a:srgbClr val="92D050"/>
            </a:solidFill>
            <a:ln w="25400">
              <a:noFill/>
            </a:ln>
          </c:spPr>
          <c:invertIfNegative val="0"/>
          <c:cat>
            <c:strRef>
              <c:f>'Data 1'!$D$6:$O$6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1'!$D$19:$O$19</c:f>
              <c:numCache>
                <c:formatCode>0.00</c:formatCode>
                <c:ptCount val="12"/>
                <c:pt idx="0">
                  <c:v>0.03</c:v>
                </c:pt>
                <c:pt idx="1">
                  <c:v>0.01</c:v>
                </c:pt>
                <c:pt idx="2">
                  <c:v>0.06</c:v>
                </c:pt>
                <c:pt idx="3">
                  <c:v>0.08</c:v>
                </c:pt>
                <c:pt idx="4">
                  <c:v>0.03</c:v>
                </c:pt>
                <c:pt idx="5">
                  <c:v>0.01</c:v>
                </c:pt>
                <c:pt idx="6">
                  <c:v>0.02</c:v>
                </c:pt>
                <c:pt idx="7">
                  <c:v>0.01</c:v>
                </c:pt>
                <c:pt idx="8">
                  <c:v>0.05</c:v>
                </c:pt>
                <c:pt idx="9">
                  <c:v>7.0000000000000007E-2</c:v>
                </c:pt>
                <c:pt idx="10">
                  <c:v>0.05</c:v>
                </c:pt>
                <c:pt idx="11">
                  <c:v>0.09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CFA-4C42-9A82-1E84AF107AC7}"/>
            </c:ext>
          </c:extLst>
        </c:ser>
        <c:ser>
          <c:idx val="8"/>
          <c:order val="4"/>
          <c:tx>
            <c:strRef>
              <c:f>'Data 1'!$C$22</c:f>
              <c:strCache>
                <c:ptCount val="1"/>
                <c:pt idx="0">
                  <c:v>Incumplimiento energía balance</c:v>
                </c:pt>
              </c:strCache>
            </c:strRef>
          </c:tx>
          <c:spPr>
            <a:solidFill>
              <a:srgbClr val="CC66FF"/>
            </a:solidFill>
          </c:spPr>
          <c:invertIfNegative val="0"/>
          <c:val>
            <c:numRef>
              <c:f>'Data 1'!$D$22:$O$22</c:f>
              <c:numCache>
                <c:formatCode>0.00</c:formatCode>
                <c:ptCount val="12"/>
                <c:pt idx="0">
                  <c:v>-0.02</c:v>
                </c:pt>
                <c:pt idx="1">
                  <c:v>-0.02</c:v>
                </c:pt>
                <c:pt idx="2">
                  <c:v>-0.02</c:v>
                </c:pt>
                <c:pt idx="3">
                  <c:v>-0.03</c:v>
                </c:pt>
                <c:pt idx="4">
                  <c:v>-0.02</c:v>
                </c:pt>
                <c:pt idx="5">
                  <c:v>-0.02</c:v>
                </c:pt>
                <c:pt idx="6">
                  <c:v>-0.02</c:v>
                </c:pt>
                <c:pt idx="7">
                  <c:v>-0.01</c:v>
                </c:pt>
                <c:pt idx="8">
                  <c:v>-0.02</c:v>
                </c:pt>
                <c:pt idx="9">
                  <c:v>-0.03</c:v>
                </c:pt>
                <c:pt idx="10">
                  <c:v>-0.04</c:v>
                </c:pt>
                <c:pt idx="11">
                  <c:v>-0.03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CFA-4C42-9A82-1E84AF107AC7}"/>
            </c:ext>
          </c:extLst>
        </c:ser>
        <c:ser>
          <c:idx val="3"/>
          <c:order val="5"/>
          <c:tx>
            <c:strRef>
              <c:f>'Data 1'!$C$23</c:f>
              <c:strCache>
                <c:ptCount val="1"/>
                <c:pt idx="0">
                  <c:v>Coste desvíos</c:v>
                </c:pt>
              </c:strCache>
            </c:strRef>
          </c:tx>
          <c:spPr>
            <a:solidFill>
              <a:srgbClr val="7030A0"/>
            </a:solidFill>
            <a:ln w="25400">
              <a:noFill/>
            </a:ln>
          </c:spPr>
          <c:invertIfNegative val="0"/>
          <c:cat>
            <c:strRef>
              <c:f>'Data 1'!$D$6:$O$6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1'!$D$23:$O$23</c:f>
              <c:numCache>
                <c:formatCode>0.00</c:formatCode>
                <c:ptCount val="12"/>
                <c:pt idx="0">
                  <c:v>0.16</c:v>
                </c:pt>
                <c:pt idx="1">
                  <c:v>0.16</c:v>
                </c:pt>
                <c:pt idx="2">
                  <c:v>0.18</c:v>
                </c:pt>
                <c:pt idx="3">
                  <c:v>0.24</c:v>
                </c:pt>
                <c:pt idx="4">
                  <c:v>0.24</c:v>
                </c:pt>
                <c:pt idx="5">
                  <c:v>0.13</c:v>
                </c:pt>
                <c:pt idx="6">
                  <c:v>0.17</c:v>
                </c:pt>
                <c:pt idx="7">
                  <c:v>0.17</c:v>
                </c:pt>
                <c:pt idx="8">
                  <c:v>0.17</c:v>
                </c:pt>
                <c:pt idx="9">
                  <c:v>0.13</c:v>
                </c:pt>
                <c:pt idx="10">
                  <c:v>0.08</c:v>
                </c:pt>
                <c:pt idx="11">
                  <c:v>0.16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CFA-4C42-9A82-1E84AF107AC7}"/>
            </c:ext>
          </c:extLst>
        </c:ser>
        <c:ser>
          <c:idx val="5"/>
          <c:order val="6"/>
          <c:tx>
            <c:strRef>
              <c:f>'Data 1'!$C$24</c:f>
              <c:strCache>
                <c:ptCount val="1"/>
                <c:pt idx="0">
                  <c:v>Saldo desvíos</c:v>
                </c:pt>
              </c:strCache>
            </c:strRef>
          </c:tx>
          <c:spPr>
            <a:solidFill>
              <a:srgbClr val="FFCC00"/>
            </a:solidFill>
            <a:ln w="25400">
              <a:noFill/>
            </a:ln>
          </c:spPr>
          <c:invertIfNegative val="0"/>
          <c:cat>
            <c:strRef>
              <c:f>'Data 1'!$D$6:$O$6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1'!$D$24:$O$24</c:f>
              <c:numCache>
                <c:formatCode>0.00</c:formatCode>
                <c:ptCount val="12"/>
                <c:pt idx="0">
                  <c:v>-0.06</c:v>
                </c:pt>
                <c:pt idx="1">
                  <c:v>-0.08</c:v>
                </c:pt>
                <c:pt idx="2">
                  <c:v>-0.08</c:v>
                </c:pt>
                <c:pt idx="3">
                  <c:v>-0.09</c:v>
                </c:pt>
                <c:pt idx="4">
                  <c:v>-0.06</c:v>
                </c:pt>
                <c:pt idx="5">
                  <c:v>-0.03</c:v>
                </c:pt>
                <c:pt idx="6">
                  <c:v>-0.06</c:v>
                </c:pt>
                <c:pt idx="7">
                  <c:v>-7.0000000000000007E-2</c:v>
                </c:pt>
                <c:pt idx="8">
                  <c:v>-7.0000000000000007E-2</c:v>
                </c:pt>
                <c:pt idx="9">
                  <c:v>-0.06</c:v>
                </c:pt>
                <c:pt idx="10">
                  <c:v>-0.05</c:v>
                </c:pt>
                <c:pt idx="11">
                  <c:v>-0.08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CFA-4C42-9A82-1E84AF107AC7}"/>
            </c:ext>
          </c:extLst>
        </c:ser>
        <c:ser>
          <c:idx val="7"/>
          <c:order val="7"/>
          <c:tx>
            <c:strRef>
              <c:f>'Data 1'!$C$25</c:f>
              <c:strCache>
                <c:ptCount val="1"/>
                <c:pt idx="0">
                  <c:v>Control del factor de potencia</c:v>
                </c:pt>
              </c:strCache>
            </c:strRef>
          </c:tx>
          <c:invertIfNegative val="0"/>
          <c:val>
            <c:numRef>
              <c:f>'Data 1'!$D$25:$O$25</c:f>
              <c:numCache>
                <c:formatCode>0.00</c:formatCode>
                <c:ptCount val="12"/>
                <c:pt idx="0">
                  <c:v>-7.0000000000000007E-2</c:v>
                </c:pt>
                <c:pt idx="1">
                  <c:v>-0.06</c:v>
                </c:pt>
                <c:pt idx="2">
                  <c:v>-0.06</c:v>
                </c:pt>
                <c:pt idx="3">
                  <c:v>-0.06</c:v>
                </c:pt>
                <c:pt idx="4">
                  <c:v>-0.06</c:v>
                </c:pt>
                <c:pt idx="5">
                  <c:v>-0.06</c:v>
                </c:pt>
                <c:pt idx="6">
                  <c:v>-0.05</c:v>
                </c:pt>
                <c:pt idx="7">
                  <c:v>-0.05</c:v>
                </c:pt>
                <c:pt idx="8">
                  <c:v>-0.06</c:v>
                </c:pt>
                <c:pt idx="9">
                  <c:v>-0.06</c:v>
                </c:pt>
                <c:pt idx="10">
                  <c:v>-0.09</c:v>
                </c:pt>
                <c:pt idx="11">
                  <c:v>-7.0000000000000007E-2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CFA-4C42-9A82-1E84AF107AC7}"/>
            </c:ext>
          </c:extLst>
        </c:ser>
        <c:ser>
          <c:idx val="9"/>
          <c:order val="8"/>
          <c:tx>
            <c:strRef>
              <c:f>'Data 1'!$C$26</c:f>
              <c:strCache>
                <c:ptCount val="1"/>
                <c:pt idx="0">
                  <c:v>Saldo PO 14.6</c:v>
                </c:pt>
              </c:strCache>
            </c:strRef>
          </c:tx>
          <c:invertIfNegative val="0"/>
          <c:val>
            <c:numRef>
              <c:f>'Data 1'!$D$26:$O$26</c:f>
              <c:numCache>
                <c:formatCode>0.00</c:formatCode>
                <c:ptCount val="12"/>
                <c:pt idx="0">
                  <c:v>0.01</c:v>
                </c:pt>
                <c:pt idx="1">
                  <c:v>-0.01</c:v>
                </c:pt>
                <c:pt idx="2">
                  <c:v>0.05</c:v>
                </c:pt>
                <c:pt idx="3">
                  <c:v>0</c:v>
                </c:pt>
                <c:pt idx="4">
                  <c:v>0.02</c:v>
                </c:pt>
                <c:pt idx="5">
                  <c:v>0.02</c:v>
                </c:pt>
                <c:pt idx="6">
                  <c:v>0</c:v>
                </c:pt>
                <c:pt idx="7">
                  <c:v>0.01</c:v>
                </c:pt>
                <c:pt idx="8">
                  <c:v>0</c:v>
                </c:pt>
                <c:pt idx="9">
                  <c:v>0</c:v>
                </c:pt>
                <c:pt idx="10">
                  <c:v>0.01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71-401D-993B-FBA833CA01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61541712"/>
        <c:axId val="461542104"/>
      </c:barChart>
      <c:lineChart>
        <c:grouping val="standard"/>
        <c:varyColors val="0"/>
        <c:ser>
          <c:idx val="4"/>
          <c:order val="9"/>
          <c:tx>
            <c:v>Repercusión media en 2019</c:v>
          </c:tx>
          <c:spPr>
            <a:ln w="25400">
              <a:solidFill>
                <a:srgbClr val="DB0705"/>
              </a:solidFill>
              <a:prstDash val="solid"/>
            </a:ln>
          </c:spPr>
          <c:marker>
            <c:symbol val="none"/>
          </c:marker>
          <c:dLbls>
            <c:dLbl>
              <c:idx val="5"/>
              <c:layout>
                <c:manualLayout>
                  <c:x val="3.5987404408456382E-3"/>
                  <c:y val="-3.4767492394611119E-2"/>
                </c:manualLayout>
              </c:layout>
              <c:tx>
                <c:rich>
                  <a:bodyPr wrap="square" lIns="38100" tIns="19050" rIns="38100" bIns="19050" anchor="ctr" anchorCtr="0">
                    <a:spAutoFit/>
                  </a:bodyPr>
                  <a:lstStyle/>
                  <a:p>
                    <a:pPr marL="0" marR="0" lvl="0" indent="0" algn="ctr" defTabSz="914400" rtl="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 sz="800" b="0" i="0" u="none" strike="noStrike" kern="1200" baseline="0">
                        <a:solidFill>
                          <a:srgbClr val="004563"/>
                        </a:solidFill>
                        <a:latin typeface="Arial" panose="020B0604020202020204" pitchFamily="34" charset="0"/>
                        <a:ea typeface="Arial"/>
                        <a:cs typeface="Arial" panose="020B0604020202020204" pitchFamily="34" charset="0"/>
                      </a:defRPr>
                    </a:pPr>
                    <a:fld id="{AFFA137F-5484-4D30-AFCF-48EF9AC43C0F}" type="VALUE">
                      <a:rPr lang="en-US"/>
                      <a:pPr marL="0" marR="0" lvl="0" indent="0" algn="ctr" defTabSz="914400" rtl="0" eaLnBrk="1" fontAlgn="auto" latinLnBrk="0" hangingPunct="1">
                        <a:lnSpc>
                          <a:spcPct val="100000"/>
                        </a:lnSpc>
                        <a:spcBef>
                          <a:spcPts val="0"/>
                        </a:spcBef>
                        <a:spcAft>
                          <a:spcPts val="0"/>
                        </a:spcAft>
                        <a:buClrTx/>
                        <a:buSzTx/>
                        <a:buFontTx/>
                        <a:buNone/>
                        <a:tabLst/>
                        <a:defRPr sz="800" b="0" i="0" u="none" strike="noStrike" kern="1200" baseline="0">
                          <a:solidFill>
                            <a:srgbClr val="004563"/>
                          </a:solidFill>
                          <a:latin typeface="Arial" panose="020B0604020202020204" pitchFamily="34" charset="0"/>
                          <a:ea typeface="Arial"/>
                          <a:cs typeface="Arial" panose="020B0604020202020204" pitchFamily="34" charset="0"/>
                        </a:defRPr>
                      </a:pPr>
                      <a:t>[VALOR]</a:t>
                    </a:fld>
                    <a:r>
                      <a:rPr lang="en-US"/>
                      <a:t> €/MWh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3371-401D-993B-FBA833CA01FF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'Data 1'!$D$28:$O$28</c:f>
              <c:numCache>
                <c:formatCode>#,##0.00</c:formatCode>
                <c:ptCount val="12"/>
                <c:pt idx="0">
                  <c:v>1.46</c:v>
                </c:pt>
                <c:pt idx="1">
                  <c:v>1.46</c:v>
                </c:pt>
                <c:pt idx="2">
                  <c:v>1.46</c:v>
                </c:pt>
                <c:pt idx="3">
                  <c:v>1.46</c:v>
                </c:pt>
                <c:pt idx="4">
                  <c:v>1.46</c:v>
                </c:pt>
                <c:pt idx="5">
                  <c:v>1.46</c:v>
                </c:pt>
                <c:pt idx="6">
                  <c:v>1.46</c:v>
                </c:pt>
                <c:pt idx="7">
                  <c:v>1.46</c:v>
                </c:pt>
                <c:pt idx="8">
                  <c:v>1.46</c:v>
                </c:pt>
                <c:pt idx="9">
                  <c:v>1.46</c:v>
                </c:pt>
                <c:pt idx="10">
                  <c:v>1.46</c:v>
                </c:pt>
                <c:pt idx="11">
                  <c:v>1.46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BCFA-4C42-9A82-1E84AF107A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541712"/>
        <c:axId val="461542104"/>
      </c:lineChart>
      <c:catAx>
        <c:axId val="461541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chemeClr val="bg1">
                <a:lumMod val="6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461542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61542104"/>
        <c:scaling>
          <c:orientation val="minMax"/>
          <c:min val="-1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461541712"/>
        <c:crosses val="autoZero"/>
        <c:crossBetween val="between"/>
        <c:majorUnit val="1"/>
        <c:minorUnit val="2.8000000000000001E-2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4.0924904629836251E-2"/>
          <c:y val="2.1729682746631899E-2"/>
          <c:w val="0.90915319795551885"/>
          <c:h val="0.18201808867763758"/>
        </c:manualLayout>
      </c:layout>
      <c:overlay val="0"/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 panose="020B0604020202020204" pitchFamily="34" charset="0"/>
          <a:ea typeface="Arial"/>
          <a:cs typeface="Arial" panose="020B0604020202020204" pitchFamily="34" charset="0"/>
        </a:defRPr>
      </a:pPr>
      <a:endParaRPr lang="es-ES"/>
    </a:p>
  </c:txPr>
  <c:printSettings>
    <c:headerFooter alignWithMargins="0"/>
    <c:pageMargins b="1" l="0.75000000000000033" r="0.75000000000000033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950919464887766E-2"/>
          <c:y val="0.20592732575094791"/>
          <c:w val="0.87913012454054418"/>
          <c:h val="0.61185418489355492"/>
        </c:manualLayout>
      </c:layout>
      <c:barChart>
        <c:barDir val="col"/>
        <c:grouping val="stacked"/>
        <c:varyColors val="0"/>
        <c:ser>
          <c:idx val="3"/>
          <c:order val="0"/>
          <c:tx>
            <c:strRef>
              <c:f>'Data 2'!$D$20</c:f>
              <c:strCache>
                <c:ptCount val="1"/>
                <c:pt idx="0">
                  <c:v>Red de transporte</c:v>
                </c:pt>
              </c:strCache>
            </c:strRef>
          </c:tx>
          <c:spPr>
            <a:solidFill>
              <a:srgbClr val="0070C0"/>
            </a:solidFill>
            <a:ln w="25400">
              <a:noFill/>
            </a:ln>
          </c:spPr>
          <c:invertIfNegative val="0"/>
          <c:cat>
            <c:strRef>
              <c:f>'Data 2'!$B$22:$B$33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2'!$D$22:$D$33</c:f>
              <c:numCache>
                <c:formatCode>#,##0.0</c:formatCode>
                <c:ptCount val="12"/>
                <c:pt idx="0">
                  <c:v>456.46080000000001</c:v>
                </c:pt>
                <c:pt idx="1">
                  <c:v>413.52959999999996</c:v>
                </c:pt>
                <c:pt idx="2">
                  <c:v>661.46659999999997</c:v>
                </c:pt>
                <c:pt idx="3">
                  <c:v>606.94150000000002</c:v>
                </c:pt>
                <c:pt idx="4">
                  <c:v>437.26499999999999</c:v>
                </c:pt>
                <c:pt idx="5">
                  <c:v>351.28559999999999</c:v>
                </c:pt>
                <c:pt idx="6">
                  <c:v>153.1713</c:v>
                </c:pt>
                <c:pt idx="7">
                  <c:v>185.5087</c:v>
                </c:pt>
                <c:pt idx="8">
                  <c:v>223.1044</c:v>
                </c:pt>
                <c:pt idx="9">
                  <c:v>255.4974</c:v>
                </c:pt>
                <c:pt idx="10">
                  <c:v>406.31790000000001</c:v>
                </c:pt>
                <c:pt idx="11">
                  <c:v>619.27009999999996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40-4B34-8897-DB32939E85FF}"/>
            </c:ext>
          </c:extLst>
        </c:ser>
        <c:ser>
          <c:idx val="0"/>
          <c:order val="1"/>
          <c:tx>
            <c:strRef>
              <c:f>'Data 2'!$E$20</c:f>
              <c:strCache>
                <c:ptCount val="1"/>
                <c:pt idx="0">
                  <c:v>Red de distribución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strRef>
              <c:f>'Data 2'!$B$22:$B$33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2'!$E$22:$E$33</c:f>
              <c:numCache>
                <c:formatCode>#,##0.0</c:formatCode>
                <c:ptCount val="12"/>
                <c:pt idx="0">
                  <c:v>147.83799999999999</c:v>
                </c:pt>
                <c:pt idx="1">
                  <c:v>160.7851</c:v>
                </c:pt>
                <c:pt idx="2">
                  <c:v>160.19139999999999</c:v>
                </c:pt>
                <c:pt idx="3">
                  <c:v>180.0564</c:v>
                </c:pt>
                <c:pt idx="4">
                  <c:v>239.97</c:v>
                </c:pt>
                <c:pt idx="5">
                  <c:v>184.67750000000001</c:v>
                </c:pt>
                <c:pt idx="6">
                  <c:v>181.53</c:v>
                </c:pt>
                <c:pt idx="7">
                  <c:v>183.99439999999998</c:v>
                </c:pt>
                <c:pt idx="8">
                  <c:v>148.68379999999999</c:v>
                </c:pt>
                <c:pt idx="9">
                  <c:v>150.7259</c:v>
                </c:pt>
                <c:pt idx="10">
                  <c:v>177.85300000000001</c:v>
                </c:pt>
                <c:pt idx="11">
                  <c:v>115.31219999999999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C40-4B34-8897-DB32939E85FF}"/>
            </c:ext>
          </c:extLst>
        </c:ser>
        <c:ser>
          <c:idx val="1"/>
          <c:order val="2"/>
          <c:tx>
            <c:strRef>
              <c:f>'Data 2'!$F$20</c:f>
              <c:strCache>
                <c:ptCount val="1"/>
                <c:pt idx="0">
                  <c:v>Otras causas</c:v>
                </c:pt>
              </c:strCache>
            </c:strRef>
          </c:tx>
          <c:invertIfNegative val="0"/>
          <c:cat>
            <c:strRef>
              <c:f>'Data 2'!$B$22:$B$33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2'!$F$22:$F$33</c:f>
              <c:numCache>
                <c:formatCode>#,##0.0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C40-4B34-8897-DB32939E85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61542888"/>
        <c:axId val="461543280"/>
      </c:barChart>
      <c:catAx>
        <c:axId val="461542888"/>
        <c:scaling>
          <c:orientation val="minMax"/>
        </c:scaling>
        <c:delete val="0"/>
        <c:axPos val="b"/>
        <c:numFmt formatCode="mmmmm" sourceLinked="0"/>
        <c:majorTickMark val="none"/>
        <c:minorTickMark val="none"/>
        <c:tickLblPos val="nextTo"/>
        <c:spPr>
          <a:ln w="3175">
            <a:solidFill>
              <a:schemeClr val="bg1">
                <a:lumMod val="6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6154328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61543280"/>
        <c:scaling>
          <c:orientation val="minMax"/>
        </c:scaling>
        <c:delete val="0"/>
        <c:axPos val="l"/>
        <c:majorGridlines>
          <c:spPr>
            <a:ln w="3175">
              <a:pattFill prst="pct50">
                <a:fgClr>
                  <a:srgbClr val="969696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61542888"/>
        <c:crosses val="autoZero"/>
        <c:crossBetween val="between"/>
        <c:majorUnit val="200"/>
      </c:valAx>
      <c:spPr>
        <a:noFill/>
        <a:ln w="25400">
          <a:noFill/>
        </a:ln>
      </c:spPr>
    </c:plotArea>
    <c:legend>
      <c:legendPos val="t"/>
      <c:overlay val="0"/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89" r="0.75000000000000089" t="1" header="0" footer="0"/>
    <c:pageSetup paperSize="9" orientation="landscape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766995983539629E-2"/>
          <c:y val="0.11267605633802817"/>
          <c:w val="0.88168866678721525"/>
          <c:h val="0.80338411593622339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'Data 2'!$H$20</c:f>
              <c:strCache>
                <c:ptCount val="1"/>
                <c:pt idx="0">
                  <c:v>Red de transporte</c:v>
                </c:pt>
              </c:strCache>
            </c:strRef>
          </c:tx>
          <c:spPr>
            <a:solidFill>
              <a:srgbClr val="0070C0"/>
            </a:solidFill>
            <a:ln w="3175">
              <a:noFill/>
              <a:prstDash val="solid"/>
            </a:ln>
          </c:spPr>
          <c:invertIfNegative val="0"/>
          <c:cat>
            <c:strRef>
              <c:f>'Data 2'!$B$22:$B$33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2'!$H$22:$H$33</c:f>
              <c:numCache>
                <c:formatCode>#,##0.0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2.0019999999999998</c:v>
                </c:pt>
                <c:pt idx="3">
                  <c:v>28.383500000000002</c:v>
                </c:pt>
                <c:pt idx="4">
                  <c:v>16.010999999999999</c:v>
                </c:pt>
                <c:pt idx="5">
                  <c:v>55.493600000000001</c:v>
                </c:pt>
                <c:pt idx="6">
                  <c:v>29.602799999999998</c:v>
                </c:pt>
                <c:pt idx="7">
                  <c:v>7.2815000000000003</c:v>
                </c:pt>
                <c:pt idx="8">
                  <c:v>5.6740000000000004</c:v>
                </c:pt>
                <c:pt idx="9">
                  <c:v>35.424699999999994</c:v>
                </c:pt>
                <c:pt idx="10">
                  <c:v>5.9291999999999998</c:v>
                </c:pt>
                <c:pt idx="11">
                  <c:v>0.1951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BF-4376-9811-110706022C84}"/>
            </c:ext>
          </c:extLst>
        </c:ser>
        <c:ser>
          <c:idx val="0"/>
          <c:order val="1"/>
          <c:tx>
            <c:strRef>
              <c:f>'Data 2'!$I$20</c:f>
              <c:strCache>
                <c:ptCount val="1"/>
                <c:pt idx="0">
                  <c:v>Red de distribución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</c:spPr>
          <c:invertIfNegative val="0"/>
          <c:cat>
            <c:strRef>
              <c:f>'Data 2'!$B$22:$B$33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2'!$I$22:$I$33</c:f>
              <c:numCache>
                <c:formatCode>#,##0.0</c:formatCode>
                <c:ptCount val="12"/>
                <c:pt idx="0">
                  <c:v>0.76949999999999996</c:v>
                </c:pt>
                <c:pt idx="1">
                  <c:v>0</c:v>
                </c:pt>
                <c:pt idx="2">
                  <c:v>0</c:v>
                </c:pt>
                <c:pt idx="3">
                  <c:v>2.8304</c:v>
                </c:pt>
                <c:pt idx="4">
                  <c:v>3.7676999999999996</c:v>
                </c:pt>
                <c:pt idx="5">
                  <c:v>2.4011</c:v>
                </c:pt>
                <c:pt idx="6">
                  <c:v>10.160200000000001</c:v>
                </c:pt>
                <c:pt idx="7">
                  <c:v>8.9352</c:v>
                </c:pt>
                <c:pt idx="8">
                  <c:v>19.8948</c:v>
                </c:pt>
                <c:pt idx="9">
                  <c:v>10.9788</c:v>
                </c:pt>
                <c:pt idx="10">
                  <c:v>11.0631</c:v>
                </c:pt>
                <c:pt idx="11">
                  <c:v>0.26950000000000002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9BF-4376-9811-110706022C84}"/>
            </c:ext>
          </c:extLst>
        </c:ser>
        <c:ser>
          <c:idx val="1"/>
          <c:order val="2"/>
          <c:tx>
            <c:strRef>
              <c:f>'Data 2'!$J$20</c:f>
              <c:strCache>
                <c:ptCount val="1"/>
                <c:pt idx="0">
                  <c:v>Otras causas</c:v>
                </c:pt>
              </c:strCache>
            </c:strRef>
          </c:tx>
          <c:invertIfNegative val="0"/>
          <c:cat>
            <c:strRef>
              <c:f>'Data 2'!$B$22:$B$33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2'!$J$22:$J$33</c:f>
              <c:numCache>
                <c:formatCode>#,##0.0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9BF-4376-9811-110706022C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61544064"/>
        <c:axId val="461544456"/>
      </c:barChart>
      <c:catAx>
        <c:axId val="461544064"/>
        <c:scaling>
          <c:orientation val="minMax"/>
        </c:scaling>
        <c:delete val="0"/>
        <c:axPos val="t"/>
        <c:numFmt formatCode="General" sourceLinked="1"/>
        <c:majorTickMark val="none"/>
        <c:minorTickMark val="none"/>
        <c:tickLblPos val="none"/>
        <c:spPr>
          <a:ln w="3175">
            <a:solidFill>
              <a:schemeClr val="bg1">
                <a:lumMod val="65000"/>
              </a:schemeClr>
            </a:solidFill>
            <a:prstDash val="solid"/>
          </a:ln>
        </c:spPr>
        <c:crossAx val="461544456"/>
        <c:crosses val="autoZero"/>
        <c:auto val="0"/>
        <c:lblAlgn val="ctr"/>
        <c:lblOffset val="100"/>
        <c:tickMarkSkip val="1"/>
        <c:noMultiLvlLbl val="0"/>
      </c:catAx>
      <c:valAx>
        <c:axId val="461544456"/>
        <c:scaling>
          <c:orientation val="maxMin"/>
          <c:max val="400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61544064"/>
        <c:crosses val="autoZero"/>
        <c:crossBetween val="between"/>
        <c:majorUnit val="20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89" r="0.75000000000000089" t="1" header="0" footer="0"/>
    <c:pageSetup paperSize="9" orientation="landscape" horizontalDpi="300" verticalDpi="300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1419624217118902E-2"/>
          <c:y val="0.20689698717206706"/>
          <c:w val="0.89144050104384132"/>
          <c:h val="0.52735748031496066"/>
        </c:manualLayout>
      </c:layout>
      <c:barChart>
        <c:barDir val="col"/>
        <c:grouping val="stacked"/>
        <c:varyColors val="0"/>
        <c:ser>
          <c:idx val="0"/>
          <c:order val="0"/>
          <c:tx>
            <c:v>Regulación secundaria</c:v>
          </c:tx>
          <c:spPr>
            <a:solidFill>
              <a:srgbClr val="0070C0"/>
            </a:solidFill>
            <a:ln w="25400">
              <a:noFill/>
            </a:ln>
          </c:spPr>
          <c:invertIfNegative val="0"/>
          <c:cat>
            <c:strRef>
              <c:f>'Data 2'!$B$22:$B$33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2'!$D$40:$D$51</c:f>
              <c:numCache>
                <c:formatCode>#,##0</c:formatCode>
                <c:ptCount val="12"/>
                <c:pt idx="0">
                  <c:v>83.558600000000013</c:v>
                </c:pt>
                <c:pt idx="1">
                  <c:v>86.829700000000003</c:v>
                </c:pt>
                <c:pt idx="2">
                  <c:v>96.142800000000008</c:v>
                </c:pt>
                <c:pt idx="3">
                  <c:v>81.388100000000009</c:v>
                </c:pt>
                <c:pt idx="4">
                  <c:v>95.80510000000001</c:v>
                </c:pt>
                <c:pt idx="5">
                  <c:v>75.707700000000003</c:v>
                </c:pt>
                <c:pt idx="6">
                  <c:v>64.438299999999998</c:v>
                </c:pt>
                <c:pt idx="7">
                  <c:v>50.595199999999998</c:v>
                </c:pt>
                <c:pt idx="8">
                  <c:v>66.318799999999996</c:v>
                </c:pt>
                <c:pt idx="9">
                  <c:v>76.271500000000003</c:v>
                </c:pt>
                <c:pt idx="10">
                  <c:v>79.309600000000003</c:v>
                </c:pt>
                <c:pt idx="11">
                  <c:v>114.38539999999999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DE-417A-8E61-75461B13DA6D}"/>
            </c:ext>
          </c:extLst>
        </c:ser>
        <c:ser>
          <c:idx val="1"/>
          <c:order val="1"/>
          <c:tx>
            <c:v>Regulación terciaria</c:v>
          </c:tx>
          <c:spPr>
            <a:solidFill>
              <a:srgbClr val="92D050"/>
            </a:solidFill>
            <a:ln w="25400">
              <a:noFill/>
            </a:ln>
          </c:spPr>
          <c:invertIfNegative val="0"/>
          <c:cat>
            <c:strRef>
              <c:f>'Data 2'!$B$22:$B$33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2'!$E$40:$E$51</c:f>
              <c:numCache>
                <c:formatCode>#,##0</c:formatCode>
                <c:ptCount val="12"/>
                <c:pt idx="0">
                  <c:v>150.61610000000002</c:v>
                </c:pt>
                <c:pt idx="1">
                  <c:v>114.5013</c:v>
                </c:pt>
                <c:pt idx="2">
                  <c:v>108.515</c:v>
                </c:pt>
                <c:pt idx="3">
                  <c:v>149.16910000000001</c:v>
                </c:pt>
                <c:pt idx="4">
                  <c:v>141.76239999999999</c:v>
                </c:pt>
                <c:pt idx="5">
                  <c:v>125.26010000000001</c:v>
                </c:pt>
                <c:pt idx="6">
                  <c:v>113.24119999999999</c:v>
                </c:pt>
                <c:pt idx="7">
                  <c:v>57.630400000000002</c:v>
                </c:pt>
                <c:pt idx="8">
                  <c:v>78.033899999999988</c:v>
                </c:pt>
                <c:pt idx="9">
                  <c:v>98.412000000000006</c:v>
                </c:pt>
                <c:pt idx="10">
                  <c:v>112.9046</c:v>
                </c:pt>
                <c:pt idx="11">
                  <c:v>101.3964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4DE-417A-8E61-75461B13DA6D}"/>
            </c:ext>
          </c:extLst>
        </c:ser>
        <c:ser>
          <c:idx val="2"/>
          <c:order val="2"/>
          <c:tx>
            <c:v>Gestión de desvíos</c:v>
          </c:tx>
          <c:spPr>
            <a:solidFill>
              <a:srgbClr val="F79646"/>
            </a:solidFill>
            <a:ln w="25400">
              <a:noFill/>
            </a:ln>
          </c:spPr>
          <c:invertIfNegative val="0"/>
          <c:cat>
            <c:strRef>
              <c:f>'Data 2'!$B$22:$B$33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2'!$F$40:$F$51</c:f>
              <c:numCache>
                <c:formatCode>#,##0</c:formatCode>
                <c:ptCount val="12"/>
                <c:pt idx="0">
                  <c:v>258.95889999999997</c:v>
                </c:pt>
                <c:pt idx="1">
                  <c:v>79.400499999999994</c:v>
                </c:pt>
                <c:pt idx="2">
                  <c:v>94.042199999999994</c:v>
                </c:pt>
                <c:pt idx="3">
                  <c:v>151.69289999999998</c:v>
                </c:pt>
                <c:pt idx="4">
                  <c:v>153.8306</c:v>
                </c:pt>
                <c:pt idx="5">
                  <c:v>244.9803</c:v>
                </c:pt>
                <c:pt idx="6">
                  <c:v>339.24259999999998</c:v>
                </c:pt>
                <c:pt idx="7">
                  <c:v>170.82770000000002</c:v>
                </c:pt>
                <c:pt idx="8">
                  <c:v>134.7655</c:v>
                </c:pt>
                <c:pt idx="9">
                  <c:v>193.58720000000002</c:v>
                </c:pt>
                <c:pt idx="10">
                  <c:v>205.1729</c:v>
                </c:pt>
                <c:pt idx="11">
                  <c:v>198.21789999999999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4DE-417A-8E61-75461B13DA6D}"/>
            </c:ext>
          </c:extLst>
        </c:ser>
        <c:ser>
          <c:idx val="3"/>
          <c:order val="3"/>
          <c:tx>
            <c:v>Restricciones técnicas en tiempo real</c:v>
          </c:tx>
          <c:spPr>
            <a:solidFill>
              <a:srgbClr val="7030A0"/>
            </a:solidFill>
            <a:ln w="25400">
              <a:noFill/>
            </a:ln>
          </c:spPr>
          <c:invertIfNegative val="0"/>
          <c:cat>
            <c:strRef>
              <c:f>'Data 2'!$B$22:$B$33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2'!$G$40:$G$51</c:f>
              <c:numCache>
                <c:formatCode>0</c:formatCode>
                <c:ptCount val="12"/>
                <c:pt idx="0">
                  <c:v>10.1286</c:v>
                </c:pt>
                <c:pt idx="1">
                  <c:v>1.3842000000000001</c:v>
                </c:pt>
                <c:pt idx="2">
                  <c:v>12.9643</c:v>
                </c:pt>
                <c:pt idx="3">
                  <c:v>14.1775</c:v>
                </c:pt>
                <c:pt idx="4">
                  <c:v>3.6581999999999999</c:v>
                </c:pt>
                <c:pt idx="5">
                  <c:v>1.9872000000000001</c:v>
                </c:pt>
                <c:pt idx="6">
                  <c:v>6.1177000000000001</c:v>
                </c:pt>
                <c:pt idx="7">
                  <c:v>3.9295999999999998</c:v>
                </c:pt>
                <c:pt idx="8">
                  <c:v>6.4071000000000007</c:v>
                </c:pt>
                <c:pt idx="9">
                  <c:v>7.2068999999999992</c:v>
                </c:pt>
                <c:pt idx="10">
                  <c:v>9.0764999999999993</c:v>
                </c:pt>
                <c:pt idx="11">
                  <c:v>24.089500000000001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4DE-417A-8E61-75461B13DA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0"/>
        <c:overlap val="100"/>
        <c:axId val="461545240"/>
        <c:axId val="461545632"/>
      </c:barChart>
      <c:catAx>
        <c:axId val="461545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chemeClr val="bg1">
                <a:lumMod val="6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4615456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61545632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461545240"/>
        <c:crosses val="autoZero"/>
        <c:crossBetween val="between"/>
        <c:majorUnit val="200"/>
        <c:minorUnit val="100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3578968306386163"/>
          <c:y val="5.2000177734982493E-2"/>
          <c:w val="0.73894850783589816"/>
          <c:h val="9.6000328126121526E-2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 panose="020B0604020202020204" pitchFamily="34" charset="0"/>
          <a:ea typeface="Arial"/>
          <a:cs typeface="Arial" panose="020B0604020202020204" pitchFamily="34" charset="0"/>
        </a:defRPr>
      </a:pPr>
      <a:endParaRPr lang="es-ES"/>
    </a:p>
  </c:txPr>
  <c:printSettings>
    <c:headerFooter alignWithMargins="0"/>
    <c:pageMargins b="1" l="0.75000000000000033" r="0.75000000000000033" t="1" header="0" footer="0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333333333333343E-2"/>
          <c:y val="0.12698387701537309"/>
          <c:w val="0.8916666666666665"/>
          <c:h val="0.76190476190476186"/>
        </c:manualLayout>
      </c:layout>
      <c:barChart>
        <c:barDir val="col"/>
        <c:grouping val="stacked"/>
        <c:varyColors val="0"/>
        <c:ser>
          <c:idx val="0"/>
          <c:order val="0"/>
          <c:tx>
            <c:v>Regulación secundaria</c:v>
          </c:tx>
          <c:spPr>
            <a:solidFill>
              <a:srgbClr val="0070C0"/>
            </a:solidFill>
            <a:ln w="25400">
              <a:noFill/>
            </a:ln>
          </c:spPr>
          <c:invertIfNegative val="0"/>
          <c:val>
            <c:numRef>
              <c:f>'Data 2'!$H$40:$H$51</c:f>
              <c:numCache>
                <c:formatCode>#,##0</c:formatCode>
                <c:ptCount val="12"/>
                <c:pt idx="0">
                  <c:v>136.5205</c:v>
                </c:pt>
                <c:pt idx="1">
                  <c:v>117.8532</c:v>
                </c:pt>
                <c:pt idx="2">
                  <c:v>116.8203</c:v>
                </c:pt>
                <c:pt idx="3">
                  <c:v>136.93470000000002</c:v>
                </c:pt>
                <c:pt idx="4">
                  <c:v>106.8429</c:v>
                </c:pt>
                <c:pt idx="5">
                  <c:v>136.077</c:v>
                </c:pt>
                <c:pt idx="6">
                  <c:v>157.46979999999999</c:v>
                </c:pt>
                <c:pt idx="7">
                  <c:v>167.8682</c:v>
                </c:pt>
                <c:pt idx="8">
                  <c:v>170.33279999999999</c:v>
                </c:pt>
                <c:pt idx="9">
                  <c:v>153.81800000000001</c:v>
                </c:pt>
                <c:pt idx="10">
                  <c:v>149.51560000000001</c:v>
                </c:pt>
                <c:pt idx="11">
                  <c:v>128.77279999999999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'Data 2'!#REF!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79A1-414E-83BD-B076F1803256}"/>
            </c:ext>
          </c:extLst>
        </c:ser>
        <c:ser>
          <c:idx val="1"/>
          <c:order val="1"/>
          <c:tx>
            <c:v>Regulación terciaria</c:v>
          </c:tx>
          <c:spPr>
            <a:solidFill>
              <a:srgbClr val="92D050"/>
            </a:solidFill>
            <a:ln w="25400">
              <a:noFill/>
            </a:ln>
          </c:spPr>
          <c:invertIfNegative val="0"/>
          <c:val>
            <c:numRef>
              <c:f>'Data 2'!$I$40:$I$51</c:f>
              <c:numCache>
                <c:formatCode>#,##0</c:formatCode>
                <c:ptCount val="12"/>
                <c:pt idx="0">
                  <c:v>63.741199999999999</c:v>
                </c:pt>
                <c:pt idx="1">
                  <c:v>78.330100000000002</c:v>
                </c:pt>
                <c:pt idx="2">
                  <c:v>98.520800000000008</c:v>
                </c:pt>
                <c:pt idx="3">
                  <c:v>77.157399999999996</c:v>
                </c:pt>
                <c:pt idx="4">
                  <c:v>45.758300000000006</c:v>
                </c:pt>
                <c:pt idx="5">
                  <c:v>27.1661</c:v>
                </c:pt>
                <c:pt idx="6">
                  <c:v>28.042000000000002</c:v>
                </c:pt>
                <c:pt idx="7">
                  <c:v>24.422400000000003</c:v>
                </c:pt>
                <c:pt idx="8">
                  <c:v>51.993199999999995</c:v>
                </c:pt>
                <c:pt idx="9">
                  <c:v>51.418500000000002</c:v>
                </c:pt>
                <c:pt idx="10">
                  <c:v>50.978000000000002</c:v>
                </c:pt>
                <c:pt idx="11">
                  <c:v>83.346299999999999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'Data 2'!#REF!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79A1-414E-83BD-B076F1803256}"/>
            </c:ext>
          </c:extLst>
        </c:ser>
        <c:ser>
          <c:idx val="2"/>
          <c:order val="2"/>
          <c:tx>
            <c:v>Gestión de desvíos</c:v>
          </c:tx>
          <c:spPr>
            <a:solidFill>
              <a:srgbClr val="F79646"/>
            </a:solidFill>
            <a:ln w="25400">
              <a:noFill/>
            </a:ln>
          </c:spPr>
          <c:invertIfNegative val="0"/>
          <c:val>
            <c:numRef>
              <c:f>'Data 2'!$J$40:$J$51</c:f>
              <c:numCache>
                <c:formatCode>#,##0</c:formatCode>
                <c:ptCount val="12"/>
                <c:pt idx="0">
                  <c:v>47.6755</c:v>
                </c:pt>
                <c:pt idx="1">
                  <c:v>80.350200000000001</c:v>
                </c:pt>
                <c:pt idx="2">
                  <c:v>96.022899999999993</c:v>
                </c:pt>
                <c:pt idx="3">
                  <c:v>71.167600000000007</c:v>
                </c:pt>
                <c:pt idx="4">
                  <c:v>37.680099999999996</c:v>
                </c:pt>
                <c:pt idx="5">
                  <c:v>32.434800000000003</c:v>
                </c:pt>
                <c:pt idx="6">
                  <c:v>45.338099999999997</c:v>
                </c:pt>
                <c:pt idx="7">
                  <c:v>92.934699999999992</c:v>
                </c:pt>
                <c:pt idx="8">
                  <c:v>106.8253</c:v>
                </c:pt>
                <c:pt idx="9">
                  <c:v>68.127100000000013</c:v>
                </c:pt>
                <c:pt idx="10">
                  <c:v>62.2879</c:v>
                </c:pt>
                <c:pt idx="11">
                  <c:v>125.6139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'Data 2'!#REF!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2-79A1-414E-83BD-B076F1803256}"/>
            </c:ext>
          </c:extLst>
        </c:ser>
        <c:ser>
          <c:idx val="3"/>
          <c:order val="3"/>
          <c:tx>
            <c:v>Restricciones TReal</c:v>
          </c:tx>
          <c:spPr>
            <a:solidFill>
              <a:srgbClr val="7030A0"/>
            </a:solidFill>
            <a:ln w="25400">
              <a:noFill/>
            </a:ln>
          </c:spPr>
          <c:invertIfNegative val="0"/>
          <c:val>
            <c:numRef>
              <c:f>'Data 2'!$K$40:$K$51</c:f>
              <c:numCache>
                <c:formatCode>0</c:formatCode>
                <c:ptCount val="12"/>
                <c:pt idx="0">
                  <c:v>6.8121</c:v>
                </c:pt>
                <c:pt idx="1">
                  <c:v>12.344299999999999</c:v>
                </c:pt>
                <c:pt idx="2">
                  <c:v>23.8811</c:v>
                </c:pt>
                <c:pt idx="3">
                  <c:v>33.304199999999994</c:v>
                </c:pt>
                <c:pt idx="4">
                  <c:v>8.6845999999999997</c:v>
                </c:pt>
                <c:pt idx="5">
                  <c:v>10.592000000000001</c:v>
                </c:pt>
                <c:pt idx="6">
                  <c:v>4.1158999999999999</c:v>
                </c:pt>
                <c:pt idx="7">
                  <c:v>5.7858000000000001</c:v>
                </c:pt>
                <c:pt idx="8">
                  <c:v>23.107700000000001</c:v>
                </c:pt>
                <c:pt idx="9">
                  <c:v>31.823900000000002</c:v>
                </c:pt>
                <c:pt idx="10">
                  <c:v>9.1167999999999996</c:v>
                </c:pt>
                <c:pt idx="11">
                  <c:v>23.8431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'Data 2'!#REF!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3-79A1-414E-83BD-B076F18032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0"/>
        <c:overlap val="100"/>
        <c:axId val="461546416"/>
        <c:axId val="461546808"/>
      </c:barChart>
      <c:catAx>
        <c:axId val="461546416"/>
        <c:scaling>
          <c:orientation val="minMax"/>
        </c:scaling>
        <c:delete val="0"/>
        <c:axPos val="t"/>
        <c:numFmt formatCode="General" sourceLinked="1"/>
        <c:majorTickMark val="none"/>
        <c:minorTickMark val="none"/>
        <c:tickLblPos val="none"/>
        <c:spPr>
          <a:ln w="3175">
            <a:solidFill>
              <a:schemeClr val="bg1">
                <a:lumMod val="65000"/>
              </a:schemeClr>
            </a:solidFill>
            <a:prstDash val="solid"/>
          </a:ln>
        </c:spPr>
        <c:crossAx val="461546808"/>
        <c:crosses val="autoZero"/>
        <c:auto val="1"/>
        <c:lblAlgn val="ctr"/>
        <c:lblOffset val="100"/>
        <c:tickMarkSkip val="1"/>
        <c:noMultiLvlLbl val="0"/>
      </c:catAx>
      <c:valAx>
        <c:axId val="461546808"/>
        <c:scaling>
          <c:orientation val="maxMin"/>
          <c:max val="60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61546416"/>
        <c:crosses val="autoZero"/>
        <c:crossBetween val="between"/>
        <c:majorUnit val="200"/>
        <c:minorUnit val="10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33" r="0.75000000000000033" t="1" header="0" footer="0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4044987047628829E-2"/>
          <c:y val="0.20592732575094791"/>
          <c:w val="0.90989381620457055"/>
          <c:h val="0.61185418489355492"/>
        </c:manualLayout>
      </c:layout>
      <c:barChart>
        <c:barDir val="col"/>
        <c:grouping val="clustered"/>
        <c:varyColors val="0"/>
        <c:ser>
          <c:idx val="3"/>
          <c:order val="0"/>
          <c:tx>
            <c:strRef>
              <c:f>'Data 3'!$C$79</c:f>
              <c:strCache>
                <c:ptCount val="1"/>
                <c:pt idx="0">
                  <c:v>Criterios técnicos</c:v>
                </c:pt>
              </c:strCache>
            </c:strRef>
          </c:tx>
          <c:spPr>
            <a:solidFill>
              <a:srgbClr val="0070C0"/>
            </a:solidFill>
            <a:ln w="25400">
              <a:noFill/>
            </a:ln>
          </c:spPr>
          <c:invertIfNegative val="0"/>
          <c:cat>
            <c:strRef>
              <c:f>'Data 3'!$A$7:$A$18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3'!$C$80:$C$91</c:f>
              <c:numCache>
                <c:formatCode>#,##0_ _ _ _Ç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E8F6-4589-BFEB-204D9845E805}"/>
            </c:ext>
          </c:extLst>
        </c:ser>
        <c:ser>
          <c:idx val="0"/>
          <c:order val="1"/>
          <c:tx>
            <c:strRef>
              <c:f>'Data 3'!$D$79</c:f>
              <c:strCache>
                <c:ptCount val="1"/>
                <c:pt idx="0">
                  <c:v>Criterios económicos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strRef>
              <c:f>'Data 3'!$A$7:$A$18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3'!$D$80:$D$91</c:f>
              <c:numCache>
                <c:formatCode>#,##0_ _ _ _Ç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1358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8F6-4589-BFEB-204D9845E8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461547592"/>
        <c:axId val="461547984"/>
      </c:barChart>
      <c:catAx>
        <c:axId val="461547592"/>
        <c:scaling>
          <c:orientation val="minMax"/>
        </c:scaling>
        <c:delete val="0"/>
        <c:axPos val="b"/>
        <c:numFmt formatCode="mmmmm" sourceLinked="0"/>
        <c:majorTickMark val="none"/>
        <c:minorTickMark val="none"/>
        <c:tickLblPos val="nextTo"/>
        <c:spPr>
          <a:ln w="3175">
            <a:solidFill>
              <a:schemeClr val="bg1">
                <a:lumMod val="6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61547984"/>
        <c:crosses val="autoZero"/>
        <c:auto val="0"/>
        <c:lblAlgn val="ctr"/>
        <c:lblOffset val="100"/>
        <c:noMultiLvlLbl val="0"/>
      </c:catAx>
      <c:valAx>
        <c:axId val="461547984"/>
        <c:scaling>
          <c:orientation val="minMax"/>
        </c:scaling>
        <c:delete val="0"/>
        <c:axPos val="l"/>
        <c:majorGridlines>
          <c:spPr>
            <a:ln w="3175">
              <a:pattFill prst="pct50">
                <a:fgClr>
                  <a:srgbClr val="969696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61547592"/>
        <c:crosses val="autoZero"/>
        <c:crossBetween val="between"/>
        <c:dispUnits>
          <c:custUnit val="1000"/>
        </c:dispUnits>
      </c:valAx>
      <c:spPr>
        <a:noFill/>
        <a:ln w="25400">
          <a:noFill/>
        </a:ln>
      </c:spPr>
    </c:plotArea>
    <c:legend>
      <c:legendPos val="t"/>
      <c:overlay val="0"/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89" r="0.75000000000000089" t="1" header="0" footer="0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9.xml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4.xml"/><Relationship Id="rId2" Type="http://schemas.openxmlformats.org/officeDocument/2006/relationships/chart" Target="../charts/chart13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5.xml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image" Target="../media/image1.png"/><Relationship Id="rId1" Type="http://schemas.openxmlformats.org/officeDocument/2006/relationships/chart" Target="../charts/chart17.xml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0.xml"/><Relationship Id="rId2" Type="http://schemas.openxmlformats.org/officeDocument/2006/relationships/image" Target="../media/image1.png"/><Relationship Id="rId1" Type="http://schemas.openxmlformats.org/officeDocument/2006/relationships/chart" Target="../charts/chart19.xml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1.xml"/></Relationships>
</file>

<file path=xl/drawings/_rels/drawing2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3.xml"/><Relationship Id="rId2" Type="http://schemas.openxmlformats.org/officeDocument/2006/relationships/image" Target="../media/image1.png"/><Relationship Id="rId1" Type="http://schemas.openxmlformats.org/officeDocument/2006/relationships/chart" Target="../charts/chart2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5.xml"/><Relationship Id="rId2" Type="http://schemas.openxmlformats.org/officeDocument/2006/relationships/chart" Target="../charts/chart24.xml"/><Relationship Id="rId1" Type="http://schemas.openxmlformats.org/officeDocument/2006/relationships/image" Target="../media/image1.png"/></Relationships>
</file>

<file path=xl/drawings/_rels/drawing3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7.xml"/><Relationship Id="rId1" Type="http://schemas.openxmlformats.org/officeDocument/2006/relationships/chart" Target="../charts/chart26.xml"/></Relationships>
</file>

<file path=xl/drawings/_rels/drawing3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9.xml"/><Relationship Id="rId2" Type="http://schemas.openxmlformats.org/officeDocument/2006/relationships/chart" Target="../charts/chart28.xml"/><Relationship Id="rId1" Type="http://schemas.openxmlformats.org/officeDocument/2006/relationships/image" Target="../media/image1.png"/></Relationships>
</file>

<file path=xl/drawings/_rels/drawing4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1.xml"/><Relationship Id="rId2" Type="http://schemas.openxmlformats.org/officeDocument/2006/relationships/chart" Target="../charts/chart30.xml"/><Relationship Id="rId1" Type="http://schemas.openxmlformats.org/officeDocument/2006/relationships/image" Target="../media/image1.png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4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image" Target="../media/image1.png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922020</xdr:colOff>
      <xdr:row>2</xdr:row>
      <xdr:rowOff>167640</xdr:rowOff>
    </xdr:to>
    <xdr:pic>
      <xdr:nvPicPr>
        <xdr:cNvPr id="27712987" name="Picture 1">
          <a:extLst>
            <a:ext uri="{FF2B5EF4-FFF2-40B4-BE49-F238E27FC236}">
              <a16:creationId xmlns:a16="http://schemas.microsoft.com/office/drawing/2014/main" id="{00000000-0008-0000-0000-0000DBDDA6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7640"/>
          <a:ext cx="91440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30480</xdr:rowOff>
    </xdr:from>
    <xdr:to>
      <xdr:col>5</xdr:col>
      <xdr:colOff>0</xdr:colOff>
      <xdr:row>3</xdr:row>
      <xdr:rowOff>30480</xdr:rowOff>
    </xdr:to>
    <xdr:sp macro="" textlink="">
      <xdr:nvSpPr>
        <xdr:cNvPr id="27712988" name="Line 4">
          <a:extLst>
            <a:ext uri="{FF2B5EF4-FFF2-40B4-BE49-F238E27FC236}">
              <a16:creationId xmlns:a16="http://schemas.microsoft.com/office/drawing/2014/main" id="{00000000-0008-0000-0000-0000DCDDA601}"/>
            </a:ext>
          </a:extLst>
        </xdr:cNvPr>
        <xdr:cNvSpPr>
          <a:spLocks noChangeShapeType="1"/>
        </xdr:cNvSpPr>
      </xdr:nvSpPr>
      <xdr:spPr bwMode="auto">
        <a:xfrm flipH="1">
          <a:off x="198120" y="495300"/>
          <a:ext cx="8001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22860</xdr:colOff>
      <xdr:row>5</xdr:row>
      <xdr:rowOff>38099</xdr:rowOff>
    </xdr:from>
    <xdr:to>
      <xdr:col>2</xdr:col>
      <xdr:colOff>1066800</xdr:colOff>
      <xdr:row>30</xdr:row>
      <xdr:rowOff>257175</xdr:rowOff>
    </xdr:to>
    <xdr:pic>
      <xdr:nvPicPr>
        <xdr:cNvPr id="27712989" name="Picture 3">
          <a:extLst>
            <a:ext uri="{FF2B5EF4-FFF2-40B4-BE49-F238E27FC236}">
              <a16:creationId xmlns:a16="http://schemas.microsoft.com/office/drawing/2014/main" id="{00000000-0008-0000-0000-0000DDDDA601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lum bright="4000"/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" y="866774"/>
          <a:ext cx="1043940" cy="45243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0.85439</cdr:x>
      <cdr:y>0.2265</cdr:y>
    </cdr:from>
    <cdr:to>
      <cdr:x>0.96121</cdr:x>
      <cdr:y>0.31156</cdr:y>
    </cdr:to>
    <cdr:sp macro="" textlink="">
      <cdr:nvSpPr>
        <cdr:cNvPr id="937991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71264" y="477293"/>
          <a:ext cx="770648" cy="1811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22860" rIns="27432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A subir</a:t>
          </a: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0.84754</cdr:x>
      <cdr:y>0.60556</cdr:y>
    </cdr:from>
    <cdr:to>
      <cdr:x>0.9522</cdr:x>
      <cdr:y>0.87671</cdr:y>
    </cdr:to>
    <cdr:sp macro="" textlink="">
      <cdr:nvSpPr>
        <cdr:cNvPr id="10813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54500" y="421059"/>
          <a:ext cx="735304" cy="18854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22860" rIns="27432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A bajar</a:t>
          </a:r>
        </a:p>
      </cdr:txBody>
    </cdr: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175260</xdr:rowOff>
    </xdr:from>
    <xdr:to>
      <xdr:col>2</xdr:col>
      <xdr:colOff>922020</xdr:colOff>
      <xdr:row>2</xdr:row>
      <xdr:rowOff>167640</xdr:rowOff>
    </xdr:to>
    <xdr:pic>
      <xdr:nvPicPr>
        <xdr:cNvPr id="27742841" name="Picture 9">
          <a:extLst>
            <a:ext uri="{FF2B5EF4-FFF2-40B4-BE49-F238E27FC236}">
              <a16:creationId xmlns:a16="http://schemas.microsoft.com/office/drawing/2014/main" id="{00000000-0008-0000-0800-00007952A7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82880"/>
          <a:ext cx="91440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19050</xdr:rowOff>
    </xdr:from>
    <xdr:to>
      <xdr:col>4</xdr:col>
      <xdr:colOff>7029450</xdr:colOff>
      <xdr:row>3</xdr:row>
      <xdr:rowOff>30480</xdr:rowOff>
    </xdr:to>
    <xdr:sp macro="" textlink="">
      <xdr:nvSpPr>
        <xdr:cNvPr id="27742842" name="Line 10">
          <a:extLst>
            <a:ext uri="{FF2B5EF4-FFF2-40B4-BE49-F238E27FC236}">
              <a16:creationId xmlns:a16="http://schemas.microsoft.com/office/drawing/2014/main" id="{00000000-0008-0000-0800-00007A52A701}"/>
            </a:ext>
          </a:extLst>
        </xdr:cNvPr>
        <xdr:cNvSpPr>
          <a:spLocks noChangeShapeType="1"/>
        </xdr:cNvSpPr>
      </xdr:nvSpPr>
      <xdr:spPr bwMode="auto">
        <a:xfrm flipH="1">
          <a:off x="198120" y="476250"/>
          <a:ext cx="8412480" cy="1143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7239000</xdr:colOff>
      <xdr:row>17</xdr:row>
      <xdr:rowOff>144780</xdr:rowOff>
    </xdr:to>
    <xdr:graphicFrame macro="">
      <xdr:nvGraphicFramePr>
        <xdr:cNvPr id="27742843" name="Chart 16">
          <a:extLst>
            <a:ext uri="{FF2B5EF4-FFF2-40B4-BE49-F238E27FC236}">
              <a16:creationId xmlns:a16="http://schemas.microsoft.com/office/drawing/2014/main" id="{00000000-0008-0000-0800-00007B52A7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68580</xdr:colOff>
      <xdr:row>15</xdr:row>
      <xdr:rowOff>30480</xdr:rowOff>
    </xdr:from>
    <xdr:to>
      <xdr:col>4</xdr:col>
      <xdr:colOff>7239000</xdr:colOff>
      <xdr:row>23</xdr:row>
      <xdr:rowOff>68580</xdr:rowOff>
    </xdr:to>
    <xdr:graphicFrame macro="">
      <xdr:nvGraphicFramePr>
        <xdr:cNvPr id="27742844" name="Chart 21">
          <a:extLst>
            <a:ext uri="{FF2B5EF4-FFF2-40B4-BE49-F238E27FC236}">
              <a16:creationId xmlns:a16="http://schemas.microsoft.com/office/drawing/2014/main" id="{00000000-0008-0000-0800-00007C52A7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0.9182</cdr:x>
      <cdr:y>0.21687</cdr:y>
    </cdr:from>
    <cdr:to>
      <cdr:x>0.96486</cdr:x>
      <cdr:y>0.31084</cdr:y>
    </cdr:to>
    <cdr:sp macro="" textlink="">
      <cdr:nvSpPr>
        <cdr:cNvPr id="872451" name="Text Box 205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39744" y="408184"/>
          <a:ext cx="337772" cy="1785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0" tIns="22860" rIns="18288" bIns="0" anchor="t" upright="1">
          <a:noAutofit/>
        </a:bodyPr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A subir</a:t>
          </a:r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0.91822</cdr:x>
      <cdr:y>0.74811</cdr:y>
    </cdr:from>
    <cdr:to>
      <cdr:x>0.96661</cdr:x>
      <cdr:y>0.86922</cdr:y>
    </cdr:to>
    <cdr:sp macro="" textlink="">
      <cdr:nvSpPr>
        <cdr:cNvPr id="12267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46817" y="998221"/>
          <a:ext cx="343563" cy="16273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0" tIns="22860" rIns="18288" bIns="0" anchor="t" upright="1">
          <a:noAutofit/>
        </a:bodyPr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A bajar</a:t>
          </a:r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 editAs="absolute">
    <xdr:from>
      <xdr:col>4</xdr:col>
      <xdr:colOff>49531</xdr:colOff>
      <xdr:row>6</xdr:row>
      <xdr:rowOff>1904</xdr:rowOff>
    </xdr:from>
    <xdr:to>
      <xdr:col>5</xdr:col>
      <xdr:colOff>19051</xdr:colOff>
      <xdr:row>20</xdr:row>
      <xdr:rowOff>152399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7620</xdr:colOff>
      <xdr:row>1</xdr:row>
      <xdr:rowOff>175260</xdr:rowOff>
    </xdr:from>
    <xdr:to>
      <xdr:col>2</xdr:col>
      <xdr:colOff>922020</xdr:colOff>
      <xdr:row>2</xdr:row>
      <xdr:rowOff>167640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75260"/>
          <a:ext cx="91440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30480</xdr:rowOff>
    </xdr:from>
    <xdr:to>
      <xdr:col>4</xdr:col>
      <xdr:colOff>7019925</xdr:colOff>
      <xdr:row>3</xdr:row>
      <xdr:rowOff>38100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>
          <a:spLocks noChangeShapeType="1"/>
        </xdr:cNvSpPr>
      </xdr:nvSpPr>
      <xdr:spPr bwMode="auto">
        <a:xfrm flipH="1" flipV="1">
          <a:off x="198120" y="487680"/>
          <a:ext cx="8374380" cy="762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2390775</xdr:colOff>
      <xdr:row>0</xdr:row>
      <xdr:rowOff>66675</xdr:rowOff>
    </xdr:from>
    <xdr:to>
      <xdr:col>1</xdr:col>
      <xdr:colOff>3190875</xdr:colOff>
      <xdr:row>1</xdr:row>
      <xdr:rowOff>152400</xdr:rowOff>
    </xdr:to>
    <xdr:sp macro="" textlink="">
      <xdr:nvSpPr>
        <xdr:cNvPr id="1088513" name="Text Box 1">
          <a:extLst>
            <a:ext uri="{FF2B5EF4-FFF2-40B4-BE49-F238E27FC236}">
              <a16:creationId xmlns:a16="http://schemas.microsoft.com/office/drawing/2014/main" id="{00000000-0008-0000-0A00-0000019C1000}"/>
            </a:ext>
          </a:extLst>
        </xdr:cNvPr>
        <xdr:cNvSpPr txBox="1">
          <a:spLocks noChangeArrowheads="1"/>
        </xdr:cNvSpPr>
      </xdr:nvSpPr>
      <xdr:spPr bwMode="auto">
        <a:xfrm>
          <a:off x="190500" y="9525"/>
          <a:ext cx="0" cy="152400"/>
        </a:xfrm>
        <a:prstGeom prst="rect">
          <a:avLst/>
        </a:prstGeom>
        <a:solidFill>
          <a:srgbClr val="DB0705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1" i="0" strike="noStrike">
              <a:solidFill>
                <a:srgbClr val="FFFFFF"/>
              </a:solidFill>
              <a:latin typeface="Geneva"/>
            </a:rPr>
            <a:t>Cambio</a:t>
          </a:r>
        </a:p>
      </xdr:txBody>
    </xdr:sp>
    <xdr:clientData/>
  </xdr:twoCellAnchor>
  <xdr:twoCellAnchor editAs="absolute">
    <xdr:from>
      <xdr:col>2</xdr:col>
      <xdr:colOff>7620</xdr:colOff>
      <xdr:row>1</xdr:row>
      <xdr:rowOff>175260</xdr:rowOff>
    </xdr:from>
    <xdr:to>
      <xdr:col>2</xdr:col>
      <xdr:colOff>922020</xdr:colOff>
      <xdr:row>2</xdr:row>
      <xdr:rowOff>167640</xdr:rowOff>
    </xdr:to>
    <xdr:pic>
      <xdr:nvPicPr>
        <xdr:cNvPr id="27775926" name="Picture 2">
          <a:extLst>
            <a:ext uri="{FF2B5EF4-FFF2-40B4-BE49-F238E27FC236}">
              <a16:creationId xmlns:a16="http://schemas.microsoft.com/office/drawing/2014/main" id="{00000000-0008-0000-0A00-0000B6D3A7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82880"/>
          <a:ext cx="91440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30480</xdr:rowOff>
    </xdr:from>
    <xdr:to>
      <xdr:col>5</xdr:col>
      <xdr:colOff>3810</xdr:colOff>
      <xdr:row>3</xdr:row>
      <xdr:rowOff>30480</xdr:rowOff>
    </xdr:to>
    <xdr:sp macro="" textlink="">
      <xdr:nvSpPr>
        <xdr:cNvPr id="27775927" name="Line 3">
          <a:extLst>
            <a:ext uri="{FF2B5EF4-FFF2-40B4-BE49-F238E27FC236}">
              <a16:creationId xmlns:a16="http://schemas.microsoft.com/office/drawing/2014/main" id="{00000000-0008-0000-0A00-0000B7D3A701}"/>
            </a:ext>
          </a:extLst>
        </xdr:cNvPr>
        <xdr:cNvSpPr>
          <a:spLocks noChangeShapeType="1"/>
        </xdr:cNvSpPr>
      </xdr:nvSpPr>
      <xdr:spPr bwMode="auto">
        <a:xfrm flipH="1">
          <a:off x="198120" y="495300"/>
          <a:ext cx="893064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5</xdr:col>
      <xdr:colOff>0</xdr:colOff>
      <xdr:row>17</xdr:row>
      <xdr:rowOff>45720</xdr:rowOff>
    </xdr:to>
    <xdr:graphicFrame macro="">
      <xdr:nvGraphicFramePr>
        <xdr:cNvPr id="27775928" name="Chart 4">
          <a:extLst>
            <a:ext uri="{FF2B5EF4-FFF2-40B4-BE49-F238E27FC236}">
              <a16:creationId xmlns:a16="http://schemas.microsoft.com/office/drawing/2014/main" id="{00000000-0008-0000-0A00-0000B8D3A7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0</xdr:colOff>
      <xdr:row>16</xdr:row>
      <xdr:rowOff>99060</xdr:rowOff>
    </xdr:from>
    <xdr:to>
      <xdr:col>5</xdr:col>
      <xdr:colOff>0</xdr:colOff>
      <xdr:row>24</xdr:row>
      <xdr:rowOff>45720</xdr:rowOff>
    </xdr:to>
    <xdr:graphicFrame macro="">
      <xdr:nvGraphicFramePr>
        <xdr:cNvPr id="27775929" name="Chart 5">
          <a:extLst>
            <a:ext uri="{FF2B5EF4-FFF2-40B4-BE49-F238E27FC236}">
              <a16:creationId xmlns:a16="http://schemas.microsoft.com/office/drawing/2014/main" id="{00000000-0008-0000-0A00-0000B9D3A7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oneCellAnchor>
    <xdr:from>
      <xdr:col>4</xdr:col>
      <xdr:colOff>704850</xdr:colOff>
      <xdr:row>21</xdr:row>
      <xdr:rowOff>116205</xdr:rowOff>
    </xdr:from>
    <xdr:ext cx="334013" cy="182353"/>
    <xdr:sp macro="" textlink="">
      <xdr:nvSpPr>
        <xdr:cNvPr id="1088518" name="Text Box 6">
          <a:extLst>
            <a:ext uri="{FF2B5EF4-FFF2-40B4-BE49-F238E27FC236}">
              <a16:creationId xmlns:a16="http://schemas.microsoft.com/office/drawing/2014/main" id="{00000000-0008-0000-0A00-0000069C1000}"/>
            </a:ext>
          </a:extLst>
        </xdr:cNvPr>
        <xdr:cNvSpPr txBox="1">
          <a:spLocks noChangeArrowheads="1"/>
        </xdr:cNvSpPr>
      </xdr:nvSpPr>
      <xdr:spPr bwMode="auto">
        <a:xfrm>
          <a:off x="2562225" y="3564255"/>
          <a:ext cx="334013" cy="1823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22860" rIns="18288" bIns="0" anchor="t" upright="1">
          <a:noAutofit/>
        </a:bodyPr>
        <a:lstStyle/>
        <a:p>
          <a:pPr algn="r" rtl="0">
            <a:defRPr sz="1000"/>
          </a:pPr>
          <a:r>
            <a:rPr lang="es-ES" sz="800" b="0" i="0" u="none" strike="noStrike" baseline="0">
              <a:solidFill>
                <a:srgbClr val="004563"/>
              </a:solidFill>
              <a:latin typeface="Arial"/>
              <a:cs typeface="Arial"/>
            </a:rPr>
            <a:t>A bajar</a:t>
          </a:r>
        </a:p>
      </xdr:txBody>
    </xdr:sp>
    <xdr:clientData/>
  </xdr:one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0.06467</cdr:x>
      <cdr:y>0.34216</cdr:y>
    </cdr:from>
    <cdr:to>
      <cdr:x>0.15262</cdr:x>
      <cdr:y>0.42634</cdr:y>
    </cdr:to>
    <cdr:sp macro="" textlink="">
      <cdr:nvSpPr>
        <cdr:cNvPr id="108953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5836" y="625088"/>
          <a:ext cx="619916" cy="1537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22860" rIns="27432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A subir</a:t>
          </a:r>
        </a:p>
      </cdr:txBody>
    </cdr:sp>
  </cdr:relSizeAnchor>
</c:userShapes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2390775</xdr:colOff>
      <xdr:row>0</xdr:row>
      <xdr:rowOff>66675</xdr:rowOff>
    </xdr:from>
    <xdr:to>
      <xdr:col>1</xdr:col>
      <xdr:colOff>3190875</xdr:colOff>
      <xdr:row>1</xdr:row>
      <xdr:rowOff>152400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 txBox="1">
          <a:spLocks noChangeArrowheads="1"/>
        </xdr:cNvSpPr>
      </xdr:nvSpPr>
      <xdr:spPr bwMode="auto">
        <a:xfrm>
          <a:off x="190500" y="9525"/>
          <a:ext cx="0" cy="152400"/>
        </a:xfrm>
        <a:prstGeom prst="rect">
          <a:avLst/>
        </a:prstGeom>
        <a:solidFill>
          <a:srgbClr val="DB0705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1" i="0" strike="noStrike">
              <a:solidFill>
                <a:srgbClr val="FFFFFF"/>
              </a:solidFill>
              <a:latin typeface="Geneva"/>
            </a:rPr>
            <a:t>Cambio</a:t>
          </a:r>
        </a:p>
      </xdr:txBody>
    </xdr:sp>
    <xdr:clientData/>
  </xdr:twoCellAnchor>
  <xdr:twoCellAnchor editAs="absolute">
    <xdr:from>
      <xdr:col>2</xdr:col>
      <xdr:colOff>7620</xdr:colOff>
      <xdr:row>1</xdr:row>
      <xdr:rowOff>175260</xdr:rowOff>
    </xdr:from>
    <xdr:to>
      <xdr:col>2</xdr:col>
      <xdr:colOff>922020</xdr:colOff>
      <xdr:row>2</xdr:row>
      <xdr:rowOff>167640</xdr:rowOff>
    </xdr:to>
    <xdr:pic>
      <xdr:nvPicPr>
        <xdr:cNvPr id="27778682" name="Picture 2">
          <a:extLst>
            <a:ext uri="{FF2B5EF4-FFF2-40B4-BE49-F238E27FC236}">
              <a16:creationId xmlns:a16="http://schemas.microsoft.com/office/drawing/2014/main" id="{00000000-0008-0000-0B00-00007ADEA7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82880"/>
          <a:ext cx="91440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30480</xdr:rowOff>
    </xdr:from>
    <xdr:to>
      <xdr:col>5</xdr:col>
      <xdr:colOff>3810</xdr:colOff>
      <xdr:row>3</xdr:row>
      <xdr:rowOff>30480</xdr:rowOff>
    </xdr:to>
    <xdr:sp macro="" textlink="">
      <xdr:nvSpPr>
        <xdr:cNvPr id="27778683" name="Line 3">
          <a:extLst>
            <a:ext uri="{FF2B5EF4-FFF2-40B4-BE49-F238E27FC236}">
              <a16:creationId xmlns:a16="http://schemas.microsoft.com/office/drawing/2014/main" id="{00000000-0008-0000-0B00-00007BDEA701}"/>
            </a:ext>
          </a:extLst>
        </xdr:cNvPr>
        <xdr:cNvSpPr>
          <a:spLocks noChangeShapeType="1"/>
        </xdr:cNvSpPr>
      </xdr:nvSpPr>
      <xdr:spPr bwMode="auto">
        <a:xfrm flipH="1">
          <a:off x="198120" y="495300"/>
          <a:ext cx="893064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7620</xdr:rowOff>
    </xdr:from>
    <xdr:to>
      <xdr:col>5</xdr:col>
      <xdr:colOff>7620</xdr:colOff>
      <xdr:row>23</xdr:row>
      <xdr:rowOff>160020</xdr:rowOff>
    </xdr:to>
    <xdr:graphicFrame macro="">
      <xdr:nvGraphicFramePr>
        <xdr:cNvPr id="27778684" name="Chart 4">
          <a:extLst>
            <a:ext uri="{FF2B5EF4-FFF2-40B4-BE49-F238E27FC236}">
              <a16:creationId xmlns:a16="http://schemas.microsoft.com/office/drawing/2014/main" id="{00000000-0008-0000-0B00-00007CDEA7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175260</xdr:rowOff>
    </xdr:from>
    <xdr:to>
      <xdr:col>2</xdr:col>
      <xdr:colOff>922020</xdr:colOff>
      <xdr:row>2</xdr:row>
      <xdr:rowOff>167640</xdr:rowOff>
    </xdr:to>
    <xdr:pic>
      <xdr:nvPicPr>
        <xdr:cNvPr id="27782777" name="Picture 1">
          <a:extLst>
            <a:ext uri="{FF2B5EF4-FFF2-40B4-BE49-F238E27FC236}">
              <a16:creationId xmlns:a16="http://schemas.microsoft.com/office/drawing/2014/main" id="{00000000-0008-0000-0C00-000079EEA7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82880"/>
          <a:ext cx="91440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30480</xdr:rowOff>
    </xdr:from>
    <xdr:to>
      <xdr:col>5</xdr:col>
      <xdr:colOff>3810</xdr:colOff>
      <xdr:row>3</xdr:row>
      <xdr:rowOff>30480</xdr:rowOff>
    </xdr:to>
    <xdr:sp macro="" textlink="">
      <xdr:nvSpPr>
        <xdr:cNvPr id="27782778" name="Line 2">
          <a:extLst>
            <a:ext uri="{FF2B5EF4-FFF2-40B4-BE49-F238E27FC236}">
              <a16:creationId xmlns:a16="http://schemas.microsoft.com/office/drawing/2014/main" id="{00000000-0008-0000-0C00-00007AEEA701}"/>
            </a:ext>
          </a:extLst>
        </xdr:cNvPr>
        <xdr:cNvSpPr>
          <a:spLocks noChangeShapeType="1"/>
        </xdr:cNvSpPr>
      </xdr:nvSpPr>
      <xdr:spPr bwMode="auto">
        <a:xfrm flipH="1">
          <a:off x="198120" y="495300"/>
          <a:ext cx="893064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5</xdr:col>
      <xdr:colOff>7620</xdr:colOff>
      <xdr:row>16</xdr:row>
      <xdr:rowOff>114300</xdr:rowOff>
    </xdr:to>
    <xdr:graphicFrame macro="">
      <xdr:nvGraphicFramePr>
        <xdr:cNvPr id="27782779" name="Chart 3">
          <a:extLst>
            <a:ext uri="{FF2B5EF4-FFF2-40B4-BE49-F238E27FC236}">
              <a16:creationId xmlns:a16="http://schemas.microsoft.com/office/drawing/2014/main" id="{00000000-0008-0000-0C00-00007BEEA7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22860</xdr:colOff>
      <xdr:row>15</xdr:row>
      <xdr:rowOff>114300</xdr:rowOff>
    </xdr:from>
    <xdr:to>
      <xdr:col>5</xdr:col>
      <xdr:colOff>22860</xdr:colOff>
      <xdr:row>24</xdr:row>
      <xdr:rowOff>22860</xdr:rowOff>
    </xdr:to>
    <xdr:graphicFrame macro="">
      <xdr:nvGraphicFramePr>
        <xdr:cNvPr id="27782780" name="Chart 6">
          <a:extLst>
            <a:ext uri="{FF2B5EF4-FFF2-40B4-BE49-F238E27FC236}">
              <a16:creationId xmlns:a16="http://schemas.microsoft.com/office/drawing/2014/main" id="{00000000-0008-0000-0C00-00007CEEA7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45720</xdr:colOff>
      <xdr:row>0</xdr:row>
      <xdr:rowOff>0</xdr:rowOff>
    </xdr:from>
    <xdr:to>
      <xdr:col>22</xdr:col>
      <xdr:colOff>0</xdr:colOff>
      <xdr:row>0</xdr:row>
      <xdr:rowOff>0</xdr:rowOff>
    </xdr:to>
    <xdr:graphicFrame macro="">
      <xdr:nvGraphicFramePr>
        <xdr:cNvPr id="27711963" name="Chart 1">
          <a:extLst>
            <a:ext uri="{FF2B5EF4-FFF2-40B4-BE49-F238E27FC236}">
              <a16:creationId xmlns:a16="http://schemas.microsoft.com/office/drawing/2014/main" id="{00000000-0008-0000-0100-0000DBD9A6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7620</xdr:colOff>
      <xdr:row>1</xdr:row>
      <xdr:rowOff>160020</xdr:rowOff>
    </xdr:from>
    <xdr:to>
      <xdr:col>2</xdr:col>
      <xdr:colOff>922020</xdr:colOff>
      <xdr:row>2</xdr:row>
      <xdr:rowOff>167640</xdr:rowOff>
    </xdr:to>
    <xdr:pic>
      <xdr:nvPicPr>
        <xdr:cNvPr id="27711964" name="Picture 3">
          <a:extLst>
            <a:ext uri="{FF2B5EF4-FFF2-40B4-BE49-F238E27FC236}">
              <a16:creationId xmlns:a16="http://schemas.microsoft.com/office/drawing/2014/main" id="{00000000-0008-0000-0100-0000DCD9A6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7640"/>
          <a:ext cx="91440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15240</xdr:colOff>
      <xdr:row>3</xdr:row>
      <xdr:rowOff>30480</xdr:rowOff>
    </xdr:from>
    <xdr:to>
      <xdr:col>21</xdr:col>
      <xdr:colOff>531495</xdr:colOff>
      <xdr:row>3</xdr:row>
      <xdr:rowOff>30480</xdr:rowOff>
    </xdr:to>
    <xdr:sp macro="" textlink="">
      <xdr:nvSpPr>
        <xdr:cNvPr id="27711965" name="Line 5">
          <a:extLst>
            <a:ext uri="{FF2B5EF4-FFF2-40B4-BE49-F238E27FC236}">
              <a16:creationId xmlns:a16="http://schemas.microsoft.com/office/drawing/2014/main" id="{00000000-0008-0000-0100-0000DDD9A601}"/>
            </a:ext>
          </a:extLst>
        </xdr:cNvPr>
        <xdr:cNvSpPr>
          <a:spLocks noChangeShapeType="1"/>
        </xdr:cNvSpPr>
      </xdr:nvSpPr>
      <xdr:spPr bwMode="auto">
        <a:xfrm flipH="1">
          <a:off x="205740" y="495300"/>
          <a:ext cx="977646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1579244</xdr:colOff>
      <xdr:row>6</xdr:row>
      <xdr:rowOff>45720</xdr:rowOff>
    </xdr:from>
    <xdr:to>
      <xdr:col>5</xdr:col>
      <xdr:colOff>581024</xdr:colOff>
      <xdr:row>23</xdr:row>
      <xdr:rowOff>99060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7620</xdr:colOff>
      <xdr:row>1</xdr:row>
      <xdr:rowOff>160020</xdr:rowOff>
    </xdr:from>
    <xdr:to>
      <xdr:col>2</xdr:col>
      <xdr:colOff>922020</xdr:colOff>
      <xdr:row>2</xdr:row>
      <xdr:rowOff>167640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9545"/>
          <a:ext cx="91440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7619</xdr:colOff>
      <xdr:row>3</xdr:row>
      <xdr:rowOff>28575</xdr:rowOff>
    </xdr:from>
    <xdr:to>
      <xdr:col>6</xdr:col>
      <xdr:colOff>76199</xdr:colOff>
      <xdr:row>3</xdr:row>
      <xdr:rowOff>30480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1100-000004000000}"/>
            </a:ext>
          </a:extLst>
        </xdr:cNvPr>
        <xdr:cNvSpPr>
          <a:spLocks noChangeShapeType="1"/>
        </xdr:cNvSpPr>
      </xdr:nvSpPr>
      <xdr:spPr bwMode="auto">
        <a:xfrm flipH="1">
          <a:off x="198119" y="495300"/>
          <a:ext cx="9441180" cy="1905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0.08804</cdr:x>
      <cdr:y>0.09957</cdr:y>
    </cdr:from>
    <cdr:to>
      <cdr:x>0.22786</cdr:x>
      <cdr:y>0.19537</cdr:y>
    </cdr:to>
    <cdr:sp macro="" textlink="">
      <cdr:nvSpPr>
        <cdr:cNvPr id="2" name="CuadroTexto 1">
          <a:extLst xmlns:a="http://schemas.openxmlformats.org/drawingml/2006/main">
            <a:ext uri="{FF2B5EF4-FFF2-40B4-BE49-F238E27FC236}">
              <a16:creationId xmlns:a16="http://schemas.microsoft.com/office/drawing/2014/main" id="{B578122F-3017-4294-B250-628C4EFE3596}"/>
            </a:ext>
          </a:extLst>
        </cdr:cNvPr>
        <cdr:cNvSpPr txBox="1"/>
      </cdr:nvSpPr>
      <cdr:spPr>
        <a:xfrm xmlns:a="http://schemas.openxmlformats.org/drawingml/2006/main">
          <a:off x="679450" y="279400"/>
          <a:ext cx="1078997" cy="2688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Importación</a:t>
          </a:r>
        </a:p>
      </cdr:txBody>
    </cdr:sp>
  </cdr:relSizeAnchor>
  <cdr:relSizeAnchor xmlns:cdr="http://schemas.openxmlformats.org/drawingml/2006/chartDrawing">
    <cdr:from>
      <cdr:x>0.09051</cdr:x>
      <cdr:y>0.79882</cdr:y>
    </cdr:from>
    <cdr:to>
      <cdr:x>0.23033</cdr:x>
      <cdr:y>0.89462</cdr:y>
    </cdr:to>
    <cdr:sp macro="" textlink="">
      <cdr:nvSpPr>
        <cdr:cNvPr id="3" name="CuadroTexto 1">
          <a:extLst xmlns:a="http://schemas.openxmlformats.org/drawingml/2006/main">
            <a:ext uri="{FF2B5EF4-FFF2-40B4-BE49-F238E27FC236}">
              <a16:creationId xmlns:a16="http://schemas.microsoft.com/office/drawing/2014/main" id="{EB579070-29C0-44D2-84AE-1055AA561FEF}"/>
            </a:ext>
          </a:extLst>
        </cdr:cNvPr>
        <cdr:cNvSpPr txBox="1"/>
      </cdr:nvSpPr>
      <cdr:spPr>
        <a:xfrm xmlns:a="http://schemas.openxmlformats.org/drawingml/2006/main">
          <a:off x="698500" y="2241550"/>
          <a:ext cx="1078997" cy="2688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Exportación</a:t>
          </a:r>
        </a:p>
      </cdr:txBody>
    </cdr:sp>
  </cdr:relSizeAnchor>
</c:userShapes>
</file>

<file path=xl/drawings/drawing2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922020</xdr:colOff>
      <xdr:row>2</xdr:row>
      <xdr:rowOff>167640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1536295-8E92-4EC2-B387-8355A2881D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9545"/>
          <a:ext cx="91440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7619</xdr:colOff>
      <xdr:row>3</xdr:row>
      <xdr:rowOff>28575</xdr:rowOff>
    </xdr:from>
    <xdr:to>
      <xdr:col>6</xdr:col>
      <xdr:colOff>76199</xdr:colOff>
      <xdr:row>3</xdr:row>
      <xdr:rowOff>30480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B1A8BA9-ABD2-445F-AB27-FBCD95EF917D}"/>
            </a:ext>
          </a:extLst>
        </xdr:cNvPr>
        <xdr:cNvSpPr>
          <a:spLocks noChangeShapeType="1"/>
        </xdr:cNvSpPr>
      </xdr:nvSpPr>
      <xdr:spPr bwMode="auto">
        <a:xfrm flipH="1">
          <a:off x="198119" y="495300"/>
          <a:ext cx="9441180" cy="1905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3</xdr:col>
      <xdr:colOff>28575</xdr:colOff>
      <xdr:row>6</xdr:row>
      <xdr:rowOff>28575</xdr:rowOff>
    </xdr:from>
    <xdr:to>
      <xdr:col>5</xdr:col>
      <xdr:colOff>611505</xdr:colOff>
      <xdr:row>23</xdr:row>
      <xdr:rowOff>81915</xdr:rowOff>
    </xdr:to>
    <xdr:graphicFrame macro="">
      <xdr:nvGraphicFramePr>
        <xdr:cNvPr id="5" name="Chart 1">
          <a:extLst>
            <a:ext uri="{FF2B5EF4-FFF2-40B4-BE49-F238E27FC236}">
              <a16:creationId xmlns:a16="http://schemas.microsoft.com/office/drawing/2014/main" id="{39B6DE6F-2CBE-4A07-B06E-1092DC5A25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0.08804</cdr:x>
      <cdr:y>0.09957</cdr:y>
    </cdr:from>
    <cdr:to>
      <cdr:x>0.22786</cdr:x>
      <cdr:y>0.19537</cdr:y>
    </cdr:to>
    <cdr:sp macro="" textlink="">
      <cdr:nvSpPr>
        <cdr:cNvPr id="2" name="CuadroTexto 1">
          <a:extLst xmlns:a="http://schemas.openxmlformats.org/drawingml/2006/main">
            <a:ext uri="{FF2B5EF4-FFF2-40B4-BE49-F238E27FC236}">
              <a16:creationId xmlns:a16="http://schemas.microsoft.com/office/drawing/2014/main" id="{B578122F-3017-4294-B250-628C4EFE3596}"/>
            </a:ext>
          </a:extLst>
        </cdr:cNvPr>
        <cdr:cNvSpPr txBox="1"/>
      </cdr:nvSpPr>
      <cdr:spPr>
        <a:xfrm xmlns:a="http://schemas.openxmlformats.org/drawingml/2006/main">
          <a:off x="679450" y="279400"/>
          <a:ext cx="1078997" cy="2688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Importación</a:t>
          </a:r>
        </a:p>
      </cdr:txBody>
    </cdr:sp>
  </cdr:relSizeAnchor>
  <cdr:relSizeAnchor xmlns:cdr="http://schemas.openxmlformats.org/drawingml/2006/chartDrawing">
    <cdr:from>
      <cdr:x>0.09051</cdr:x>
      <cdr:y>0.79882</cdr:y>
    </cdr:from>
    <cdr:to>
      <cdr:x>0.23033</cdr:x>
      <cdr:y>0.89462</cdr:y>
    </cdr:to>
    <cdr:sp macro="" textlink="">
      <cdr:nvSpPr>
        <cdr:cNvPr id="3" name="CuadroTexto 1">
          <a:extLst xmlns:a="http://schemas.openxmlformats.org/drawingml/2006/main">
            <a:ext uri="{FF2B5EF4-FFF2-40B4-BE49-F238E27FC236}">
              <a16:creationId xmlns:a16="http://schemas.microsoft.com/office/drawing/2014/main" id="{EB579070-29C0-44D2-84AE-1055AA561FEF}"/>
            </a:ext>
          </a:extLst>
        </cdr:cNvPr>
        <cdr:cNvSpPr txBox="1"/>
      </cdr:nvSpPr>
      <cdr:spPr>
        <a:xfrm xmlns:a="http://schemas.openxmlformats.org/drawingml/2006/main">
          <a:off x="698500" y="2241550"/>
          <a:ext cx="1078997" cy="2688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Exportación</a:t>
          </a:r>
        </a:p>
      </cdr:txBody>
    </cdr:sp>
  </cdr:relSizeAnchor>
</c:userShapes>
</file>

<file path=xl/drawings/drawing24.xml><?xml version="1.0" encoding="utf-8"?>
<xdr:wsDr xmlns:xdr="http://schemas.openxmlformats.org/drawingml/2006/spreadsheetDrawing" xmlns:a="http://schemas.openxmlformats.org/drawingml/2006/main">
  <xdr:twoCellAnchor editAs="absolute">
    <xdr:from>
      <xdr:col>3</xdr:col>
      <xdr:colOff>68580</xdr:colOff>
      <xdr:row>6</xdr:row>
      <xdr:rowOff>7620</xdr:rowOff>
    </xdr:from>
    <xdr:to>
      <xdr:col>5</xdr:col>
      <xdr:colOff>0</xdr:colOff>
      <xdr:row>16</xdr:row>
      <xdr:rowOff>99060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7620</xdr:colOff>
      <xdr:row>1</xdr:row>
      <xdr:rowOff>160020</xdr:rowOff>
    </xdr:from>
    <xdr:to>
      <xdr:col>2</xdr:col>
      <xdr:colOff>922020</xdr:colOff>
      <xdr:row>2</xdr:row>
      <xdr:rowOff>167640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9545"/>
          <a:ext cx="91440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30480</xdr:rowOff>
    </xdr:from>
    <xdr:to>
      <xdr:col>5</xdr:col>
      <xdr:colOff>0</xdr:colOff>
      <xdr:row>3</xdr:row>
      <xdr:rowOff>30480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SpPr>
          <a:spLocks noChangeShapeType="1"/>
        </xdr:cNvSpPr>
      </xdr:nvSpPr>
      <xdr:spPr bwMode="auto">
        <a:xfrm flipH="1">
          <a:off x="198120" y="497205"/>
          <a:ext cx="870775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30480</xdr:colOff>
      <xdr:row>15</xdr:row>
      <xdr:rowOff>7620</xdr:rowOff>
    </xdr:from>
    <xdr:to>
      <xdr:col>5</xdr:col>
      <xdr:colOff>22860</xdr:colOff>
      <xdr:row>23</xdr:row>
      <xdr:rowOff>0</xdr:rowOff>
    </xdr:to>
    <xdr:graphicFrame macro="">
      <xdr:nvGraphicFramePr>
        <xdr:cNvPr id="5" name="Chart 6">
          <a:extLst>
            <a:ext uri="{FF2B5EF4-FFF2-40B4-BE49-F238E27FC236}">
              <a16:creationId xmlns:a16="http://schemas.microsoft.com/office/drawing/2014/main" id="{00000000-0008-0000-0D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5899785</xdr:colOff>
      <xdr:row>7</xdr:row>
      <xdr:rowOff>146685</xdr:rowOff>
    </xdr:from>
    <xdr:to>
      <xdr:col>4</xdr:col>
      <xdr:colOff>6882708</xdr:colOff>
      <xdr:row>9</xdr:row>
      <xdr:rowOff>7620</xdr:rowOff>
    </xdr:to>
    <xdr:sp macro="" textlink="">
      <xdr:nvSpPr>
        <xdr:cNvPr id="6" name="Text Box 8">
          <a:extLst>
            <a:ext uri="{FF2B5EF4-FFF2-40B4-BE49-F238E27FC236}">
              <a16:creationId xmlns:a16="http://schemas.microsoft.com/office/drawing/2014/main" id="{00000000-0008-0000-0D00-000006000000}"/>
            </a:ext>
          </a:extLst>
        </xdr:cNvPr>
        <xdr:cNvSpPr txBox="1">
          <a:spLocks noChangeArrowheads="1"/>
        </xdr:cNvSpPr>
      </xdr:nvSpPr>
      <xdr:spPr bwMode="auto">
        <a:xfrm>
          <a:off x="7757160" y="1365885"/>
          <a:ext cx="982923" cy="1847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800" b="0" i="0" u="none" strike="noStrike" baseline="0">
              <a:solidFill>
                <a:srgbClr val="004563"/>
              </a:solidFill>
              <a:latin typeface="Arial"/>
              <a:cs typeface="Arial"/>
            </a:rPr>
            <a:t>Francia → España</a:t>
          </a:r>
        </a:p>
      </xdr:txBody>
    </xdr:sp>
    <xdr:clientData/>
  </xdr:twoCellAnchor>
  <xdr:twoCellAnchor>
    <xdr:from>
      <xdr:col>4</xdr:col>
      <xdr:colOff>5857875</xdr:colOff>
      <xdr:row>21</xdr:row>
      <xdr:rowOff>95250</xdr:rowOff>
    </xdr:from>
    <xdr:to>
      <xdr:col>4</xdr:col>
      <xdr:colOff>6843302</xdr:colOff>
      <xdr:row>22</xdr:row>
      <xdr:rowOff>90168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D00-000007000000}"/>
            </a:ext>
          </a:extLst>
        </xdr:cNvPr>
        <xdr:cNvSpPr txBox="1">
          <a:spLocks noChangeArrowheads="1"/>
        </xdr:cNvSpPr>
      </xdr:nvSpPr>
      <xdr:spPr bwMode="auto">
        <a:xfrm>
          <a:off x="7715250" y="3581400"/>
          <a:ext cx="985427" cy="1568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22860" rIns="0" bIns="0" anchor="t" upright="1"/>
        <a:lstStyle/>
        <a:p>
          <a:pPr algn="l" rtl="0">
            <a:defRPr sz="1000"/>
          </a:pPr>
          <a:r>
            <a:rPr lang="es-ES" sz="800" b="0" i="0" u="none" strike="noStrike" baseline="0">
              <a:solidFill>
                <a:srgbClr val="004563"/>
              </a:solidFill>
              <a:latin typeface="Arial"/>
              <a:cs typeface="Arial"/>
            </a:rPr>
            <a:t>España → Francia</a:t>
          </a:r>
        </a:p>
      </xdr:txBody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1579245</xdr:colOff>
      <xdr:row>6</xdr:row>
      <xdr:rowOff>45720</xdr:rowOff>
    </xdr:from>
    <xdr:to>
      <xdr:col>5</xdr:col>
      <xdr:colOff>0</xdr:colOff>
      <xdr:row>23</xdr:row>
      <xdr:rowOff>99060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7620</xdr:colOff>
      <xdr:row>1</xdr:row>
      <xdr:rowOff>160020</xdr:rowOff>
    </xdr:from>
    <xdr:to>
      <xdr:col>2</xdr:col>
      <xdr:colOff>922020</xdr:colOff>
      <xdr:row>2</xdr:row>
      <xdr:rowOff>167640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9545"/>
          <a:ext cx="91440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7619</xdr:colOff>
      <xdr:row>3</xdr:row>
      <xdr:rowOff>28575</xdr:rowOff>
    </xdr:from>
    <xdr:to>
      <xdr:col>6</xdr:col>
      <xdr:colOff>76199</xdr:colOff>
      <xdr:row>3</xdr:row>
      <xdr:rowOff>30480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SpPr>
          <a:spLocks noChangeShapeType="1"/>
        </xdr:cNvSpPr>
      </xdr:nvSpPr>
      <xdr:spPr bwMode="auto">
        <a:xfrm flipH="1">
          <a:off x="198119" y="495300"/>
          <a:ext cx="9441180" cy="1905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6686550</xdr:colOff>
      <xdr:row>6</xdr:row>
      <xdr:rowOff>9525</xdr:rowOff>
    </xdr:from>
    <xdr:to>
      <xdr:col>5</xdr:col>
      <xdr:colOff>600074</xdr:colOff>
      <xdr:row>24</xdr:row>
      <xdr:rowOff>9525</xdr:rowOff>
    </xdr:to>
    <xdr:graphicFrame macro="">
      <xdr:nvGraphicFramePr>
        <xdr:cNvPr id="5" name="Chart 5">
          <a:extLst>
            <a:ext uri="{FF2B5EF4-FFF2-40B4-BE49-F238E27FC236}">
              <a16:creationId xmlns:a16="http://schemas.microsoft.com/office/drawing/2014/main" id="{00000000-0008-0000-0F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15240</xdr:colOff>
      <xdr:row>1</xdr:row>
      <xdr:rowOff>160020</xdr:rowOff>
    </xdr:from>
    <xdr:to>
      <xdr:col>2</xdr:col>
      <xdr:colOff>914400</xdr:colOff>
      <xdr:row>2</xdr:row>
      <xdr:rowOff>167640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" y="169545"/>
          <a:ext cx="89916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7618</xdr:colOff>
      <xdr:row>3</xdr:row>
      <xdr:rowOff>19050</xdr:rowOff>
    </xdr:from>
    <xdr:to>
      <xdr:col>12</xdr:col>
      <xdr:colOff>390524</xdr:colOff>
      <xdr:row>3</xdr:row>
      <xdr:rowOff>30478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SpPr>
          <a:spLocks noChangeShapeType="1"/>
        </xdr:cNvSpPr>
      </xdr:nvSpPr>
      <xdr:spPr bwMode="auto">
        <a:xfrm flipH="1">
          <a:off x="198118" y="485775"/>
          <a:ext cx="6621781" cy="11428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absolute">
    <xdr:from>
      <xdr:col>3</xdr:col>
      <xdr:colOff>57150</xdr:colOff>
      <xdr:row>6</xdr:row>
      <xdr:rowOff>45720</xdr:rowOff>
    </xdr:from>
    <xdr:to>
      <xdr:col>5</xdr:col>
      <xdr:colOff>600075</xdr:colOff>
      <xdr:row>23</xdr:row>
      <xdr:rowOff>99060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81B852E-E4F5-4326-A8D3-15073A0AA3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7620</xdr:colOff>
      <xdr:row>1</xdr:row>
      <xdr:rowOff>160020</xdr:rowOff>
    </xdr:from>
    <xdr:to>
      <xdr:col>2</xdr:col>
      <xdr:colOff>922020</xdr:colOff>
      <xdr:row>2</xdr:row>
      <xdr:rowOff>167640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01EBD0D-EB33-4C9C-9174-DE7B1F8830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9545"/>
          <a:ext cx="91440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7619</xdr:colOff>
      <xdr:row>3</xdr:row>
      <xdr:rowOff>28575</xdr:rowOff>
    </xdr:from>
    <xdr:to>
      <xdr:col>6</xdr:col>
      <xdr:colOff>76199</xdr:colOff>
      <xdr:row>3</xdr:row>
      <xdr:rowOff>30480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F3A49A9E-7E84-44DD-BD1A-11A367E60829}"/>
            </a:ext>
          </a:extLst>
        </xdr:cNvPr>
        <xdr:cNvSpPr>
          <a:spLocks noChangeShapeType="1"/>
        </xdr:cNvSpPr>
      </xdr:nvSpPr>
      <xdr:spPr bwMode="auto">
        <a:xfrm flipH="1">
          <a:off x="198119" y="495300"/>
          <a:ext cx="9441180" cy="1905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638175</xdr:colOff>
      <xdr:row>20</xdr:row>
      <xdr:rowOff>47624</xdr:rowOff>
    </xdr:from>
    <xdr:to>
      <xdr:col>4</xdr:col>
      <xdr:colOff>1717172</xdr:colOff>
      <xdr:row>21</xdr:row>
      <xdr:rowOff>104774</xdr:rowOff>
    </xdr:to>
    <xdr:sp macro="" textlink="">
      <xdr:nvSpPr>
        <xdr:cNvPr id="5" name="CuadroTexto 1">
          <a:extLst>
            <a:ext uri="{FF2B5EF4-FFF2-40B4-BE49-F238E27FC236}">
              <a16:creationId xmlns:a16="http://schemas.microsoft.com/office/drawing/2014/main" id="{92658B47-5182-4EF4-BA9E-97769372D67E}"/>
            </a:ext>
          </a:extLst>
        </xdr:cNvPr>
        <xdr:cNvSpPr txBox="1"/>
      </xdr:nvSpPr>
      <xdr:spPr>
        <a:xfrm>
          <a:off x="2495550" y="3371849"/>
          <a:ext cx="1078997" cy="219075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Exportación</a:t>
          </a:r>
        </a:p>
      </xdr:txBody>
    </xdr:sp>
    <xdr:clientData/>
  </xdr:twoCellAnchor>
</xdr:wsDr>
</file>

<file path=xl/drawings/drawing28.xml><?xml version="1.0" encoding="utf-8"?>
<c:userShapes xmlns:c="http://schemas.openxmlformats.org/drawingml/2006/chart">
  <cdr:relSizeAnchor xmlns:cdr="http://schemas.openxmlformats.org/drawingml/2006/chartDrawing">
    <cdr:from>
      <cdr:x>0.08431</cdr:x>
      <cdr:y>0.06902</cdr:y>
    </cdr:from>
    <cdr:to>
      <cdr:x>0.22413</cdr:x>
      <cdr:y>0.16482</cdr:y>
    </cdr:to>
    <cdr:sp macro="" textlink="">
      <cdr:nvSpPr>
        <cdr:cNvPr id="2" name="CuadroTexto 1">
          <a:extLst xmlns:a="http://schemas.openxmlformats.org/drawingml/2006/main">
            <a:ext uri="{FF2B5EF4-FFF2-40B4-BE49-F238E27FC236}">
              <a16:creationId xmlns:a16="http://schemas.microsoft.com/office/drawing/2014/main" id="{5FBD99ED-40F2-4A0A-8D8A-DC534BBE0AAE}"/>
            </a:ext>
          </a:extLst>
        </cdr:cNvPr>
        <cdr:cNvSpPr txBox="1"/>
      </cdr:nvSpPr>
      <cdr:spPr>
        <a:xfrm xmlns:a="http://schemas.openxmlformats.org/drawingml/2006/main">
          <a:off x="647254" y="193675"/>
          <a:ext cx="1073420" cy="26882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Importación</a:t>
          </a:r>
        </a:p>
      </cdr:txBody>
    </cdr:sp>
  </cdr:relSizeAnchor>
</c:userShapes>
</file>

<file path=xl/drawings/drawing29.xml><?xml version="1.0" encoding="utf-8"?>
<xdr:wsDr xmlns:xdr="http://schemas.openxmlformats.org/drawingml/2006/spreadsheetDrawing" xmlns:a="http://schemas.openxmlformats.org/drawingml/2006/main">
  <xdr:twoCellAnchor editAs="absolute">
    <xdr:from>
      <xdr:col>3</xdr:col>
      <xdr:colOff>68580</xdr:colOff>
      <xdr:row>6</xdr:row>
      <xdr:rowOff>7620</xdr:rowOff>
    </xdr:from>
    <xdr:to>
      <xdr:col>5</xdr:col>
      <xdr:colOff>0</xdr:colOff>
      <xdr:row>16</xdr:row>
      <xdr:rowOff>99060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4F6A132-E12A-4B14-881E-97E126FB9E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7620</xdr:colOff>
      <xdr:row>1</xdr:row>
      <xdr:rowOff>160020</xdr:rowOff>
    </xdr:from>
    <xdr:to>
      <xdr:col>2</xdr:col>
      <xdr:colOff>922020</xdr:colOff>
      <xdr:row>2</xdr:row>
      <xdr:rowOff>167640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158E469-8DD6-444C-BDDB-A02F13E837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9545"/>
          <a:ext cx="91440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30480</xdr:rowOff>
    </xdr:from>
    <xdr:to>
      <xdr:col>5</xdr:col>
      <xdr:colOff>0</xdr:colOff>
      <xdr:row>3</xdr:row>
      <xdr:rowOff>30480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71EAFAA2-5728-4011-AF55-EA996643F639}"/>
            </a:ext>
          </a:extLst>
        </xdr:cNvPr>
        <xdr:cNvSpPr>
          <a:spLocks noChangeShapeType="1"/>
        </xdr:cNvSpPr>
      </xdr:nvSpPr>
      <xdr:spPr bwMode="auto">
        <a:xfrm flipH="1">
          <a:off x="198120" y="497205"/>
          <a:ext cx="870775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30480</xdr:colOff>
      <xdr:row>15</xdr:row>
      <xdr:rowOff>7620</xdr:rowOff>
    </xdr:from>
    <xdr:to>
      <xdr:col>5</xdr:col>
      <xdr:colOff>22860</xdr:colOff>
      <xdr:row>23</xdr:row>
      <xdr:rowOff>0</xdr:rowOff>
    </xdr:to>
    <xdr:graphicFrame macro="">
      <xdr:nvGraphicFramePr>
        <xdr:cNvPr id="5" name="Chart 6">
          <a:extLst>
            <a:ext uri="{FF2B5EF4-FFF2-40B4-BE49-F238E27FC236}">
              <a16:creationId xmlns:a16="http://schemas.microsoft.com/office/drawing/2014/main" id="{F2E3347C-6260-4306-86A5-13AE25057C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5899785</xdr:colOff>
      <xdr:row>7</xdr:row>
      <xdr:rowOff>146685</xdr:rowOff>
    </xdr:from>
    <xdr:to>
      <xdr:col>4</xdr:col>
      <xdr:colOff>6882708</xdr:colOff>
      <xdr:row>9</xdr:row>
      <xdr:rowOff>7620</xdr:rowOff>
    </xdr:to>
    <xdr:sp macro="" textlink="">
      <xdr:nvSpPr>
        <xdr:cNvPr id="6" name="Text Box 8">
          <a:extLst>
            <a:ext uri="{FF2B5EF4-FFF2-40B4-BE49-F238E27FC236}">
              <a16:creationId xmlns:a16="http://schemas.microsoft.com/office/drawing/2014/main" id="{D3319A94-9227-49E3-B92D-06CF72C1343D}"/>
            </a:ext>
          </a:extLst>
        </xdr:cNvPr>
        <xdr:cNvSpPr txBox="1">
          <a:spLocks noChangeArrowheads="1"/>
        </xdr:cNvSpPr>
      </xdr:nvSpPr>
      <xdr:spPr bwMode="auto">
        <a:xfrm>
          <a:off x="7757160" y="1365885"/>
          <a:ext cx="982923" cy="1847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800" b="0" i="0" u="none" strike="noStrike" baseline="0">
              <a:solidFill>
                <a:srgbClr val="004563"/>
              </a:solidFill>
              <a:latin typeface="Arial"/>
              <a:cs typeface="Arial"/>
            </a:rPr>
            <a:t>Portugal → España</a:t>
          </a:r>
        </a:p>
      </xdr:txBody>
    </xdr:sp>
    <xdr:clientData/>
  </xdr:twoCellAnchor>
  <xdr:twoCellAnchor>
    <xdr:from>
      <xdr:col>4</xdr:col>
      <xdr:colOff>5857875</xdr:colOff>
      <xdr:row>21</xdr:row>
      <xdr:rowOff>95250</xdr:rowOff>
    </xdr:from>
    <xdr:to>
      <xdr:col>4</xdr:col>
      <xdr:colOff>6843302</xdr:colOff>
      <xdr:row>22</xdr:row>
      <xdr:rowOff>90168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697EAAB-8773-4438-A876-8274B0833740}"/>
            </a:ext>
          </a:extLst>
        </xdr:cNvPr>
        <xdr:cNvSpPr txBox="1">
          <a:spLocks noChangeArrowheads="1"/>
        </xdr:cNvSpPr>
      </xdr:nvSpPr>
      <xdr:spPr bwMode="auto">
        <a:xfrm>
          <a:off x="7715250" y="3581400"/>
          <a:ext cx="985427" cy="1568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22860" rIns="0" bIns="0" anchor="t" upright="1"/>
        <a:lstStyle/>
        <a:p>
          <a:pPr algn="l" rtl="0">
            <a:defRPr sz="1000"/>
          </a:pPr>
          <a:r>
            <a:rPr lang="es-ES" sz="800" b="0" i="0" u="none" strike="noStrike" baseline="0">
              <a:solidFill>
                <a:srgbClr val="004563"/>
              </a:solidFill>
              <a:latin typeface="Arial"/>
              <a:cs typeface="Arial"/>
            </a:rPr>
            <a:t>España → Portugal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922020</xdr:colOff>
      <xdr:row>2</xdr:row>
      <xdr:rowOff>167640</xdr:rowOff>
    </xdr:to>
    <xdr:pic>
      <xdr:nvPicPr>
        <xdr:cNvPr id="27715035" name="Picture 6">
          <a:extLst>
            <a:ext uri="{FF2B5EF4-FFF2-40B4-BE49-F238E27FC236}">
              <a16:creationId xmlns:a16="http://schemas.microsoft.com/office/drawing/2014/main" id="{00000000-0008-0000-0200-0000DBE5A6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7640"/>
          <a:ext cx="91440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15240</xdr:colOff>
      <xdr:row>3</xdr:row>
      <xdr:rowOff>0</xdr:rowOff>
    </xdr:from>
    <xdr:to>
      <xdr:col>5</xdr:col>
      <xdr:colOff>0</xdr:colOff>
      <xdr:row>3</xdr:row>
      <xdr:rowOff>30480</xdr:rowOff>
    </xdr:to>
    <xdr:sp macro="" textlink="">
      <xdr:nvSpPr>
        <xdr:cNvPr id="27715036" name="Line 7">
          <a:extLst>
            <a:ext uri="{FF2B5EF4-FFF2-40B4-BE49-F238E27FC236}">
              <a16:creationId xmlns:a16="http://schemas.microsoft.com/office/drawing/2014/main" id="{00000000-0008-0000-0200-0000DCE5A601}"/>
            </a:ext>
          </a:extLst>
        </xdr:cNvPr>
        <xdr:cNvSpPr>
          <a:spLocks noChangeShapeType="1"/>
        </xdr:cNvSpPr>
      </xdr:nvSpPr>
      <xdr:spPr bwMode="auto">
        <a:xfrm flipH="1">
          <a:off x="205740" y="457200"/>
          <a:ext cx="6233160" cy="3048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4657725</xdr:colOff>
      <xdr:row>26</xdr:row>
      <xdr:rowOff>157163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15240</xdr:colOff>
      <xdr:row>1</xdr:row>
      <xdr:rowOff>160020</xdr:rowOff>
    </xdr:from>
    <xdr:to>
      <xdr:col>2</xdr:col>
      <xdr:colOff>914400</xdr:colOff>
      <xdr:row>2</xdr:row>
      <xdr:rowOff>167640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274D81B-C7AE-4F06-B751-DFD9CA8567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" y="169545"/>
          <a:ext cx="89916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7618</xdr:colOff>
      <xdr:row>3</xdr:row>
      <xdr:rowOff>19050</xdr:rowOff>
    </xdr:from>
    <xdr:to>
      <xdr:col>12</xdr:col>
      <xdr:colOff>390524</xdr:colOff>
      <xdr:row>3</xdr:row>
      <xdr:rowOff>30478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AA304D29-01C0-4B10-96B2-5854406A5EC7}"/>
            </a:ext>
          </a:extLst>
        </xdr:cNvPr>
        <xdr:cNvSpPr>
          <a:spLocks noChangeShapeType="1"/>
        </xdr:cNvSpPr>
      </xdr:nvSpPr>
      <xdr:spPr bwMode="auto">
        <a:xfrm flipH="1">
          <a:off x="198118" y="485775"/>
          <a:ext cx="6621781" cy="11428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167640</xdr:rowOff>
    </xdr:from>
    <xdr:to>
      <xdr:col>2</xdr:col>
      <xdr:colOff>922020</xdr:colOff>
      <xdr:row>2</xdr:row>
      <xdr:rowOff>160020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77165"/>
          <a:ext cx="91440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7619</xdr:colOff>
      <xdr:row>3</xdr:row>
      <xdr:rowOff>9525</xdr:rowOff>
    </xdr:from>
    <xdr:to>
      <xdr:col>4</xdr:col>
      <xdr:colOff>7658099</xdr:colOff>
      <xdr:row>3</xdr:row>
      <xdr:rowOff>30480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SpPr>
          <a:spLocks noChangeShapeType="1"/>
        </xdr:cNvSpPr>
      </xdr:nvSpPr>
      <xdr:spPr bwMode="auto">
        <a:xfrm flipH="1">
          <a:off x="198119" y="476250"/>
          <a:ext cx="9317355" cy="20955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6</xdr:row>
      <xdr:rowOff>38099</xdr:rowOff>
    </xdr:from>
    <xdr:to>
      <xdr:col>4</xdr:col>
      <xdr:colOff>6696075</xdr:colOff>
      <xdr:row>22</xdr:row>
      <xdr:rowOff>0</xdr:rowOff>
    </xdr:to>
    <xdr:graphicFrame macro="">
      <xdr:nvGraphicFramePr>
        <xdr:cNvPr id="4" name="Graf_H08_01">
          <a:extLst>
            <a:ext uri="{FF2B5EF4-FFF2-40B4-BE49-F238E27FC236}">
              <a16:creationId xmlns:a16="http://schemas.microsoft.com/office/drawing/2014/main" id="{00000000-0008-0000-1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6315075</xdr:colOff>
      <xdr:row>6</xdr:row>
      <xdr:rowOff>9525</xdr:rowOff>
    </xdr:from>
    <xdr:to>
      <xdr:col>4</xdr:col>
      <xdr:colOff>7629524</xdr:colOff>
      <xdr:row>21</xdr:row>
      <xdr:rowOff>152400</xdr:rowOff>
    </xdr:to>
    <xdr:graphicFrame macro="">
      <xdr:nvGraphicFramePr>
        <xdr:cNvPr id="5" name="Graf_H08_01">
          <a:extLst>
            <a:ext uri="{FF2B5EF4-FFF2-40B4-BE49-F238E27FC236}">
              <a16:creationId xmlns:a16="http://schemas.microsoft.com/office/drawing/2014/main" id="{00000000-0008-0000-1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2.xml><?xml version="1.0" encoding="utf-8"?>
<c:userShapes xmlns:c="http://schemas.openxmlformats.org/drawingml/2006/chart">
  <cdr:relSizeAnchor xmlns:cdr="http://schemas.openxmlformats.org/drawingml/2006/chartDrawing">
    <cdr:from>
      <cdr:x>0.09204</cdr:x>
      <cdr:y>0.18407</cdr:y>
    </cdr:from>
    <cdr:to>
      <cdr:x>0.17758</cdr:x>
      <cdr:y>0.28038</cdr:y>
    </cdr:to>
    <cdr:sp macro="" textlink="">
      <cdr:nvSpPr>
        <cdr:cNvPr id="2" name="CuadroTexto 1"/>
        <cdr:cNvSpPr txBox="1"/>
      </cdr:nvSpPr>
      <cdr:spPr>
        <a:xfrm xmlns:a="http://schemas.openxmlformats.org/drawingml/2006/main">
          <a:off x="619125" y="438150"/>
          <a:ext cx="552450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33.xml><?xml version="1.0" encoding="utf-8"?>
<c:userShapes xmlns:c="http://schemas.openxmlformats.org/drawingml/2006/chart">
  <cdr:relSizeAnchor xmlns:cdr="http://schemas.openxmlformats.org/drawingml/2006/chartDrawing">
    <cdr:from>
      <cdr:x>0.09204</cdr:x>
      <cdr:y>0.18407</cdr:y>
    </cdr:from>
    <cdr:to>
      <cdr:x>0.17758</cdr:x>
      <cdr:y>0.28038</cdr:y>
    </cdr:to>
    <cdr:sp macro="" textlink="">
      <cdr:nvSpPr>
        <cdr:cNvPr id="2" name="CuadroTexto 1"/>
        <cdr:cNvSpPr txBox="1"/>
      </cdr:nvSpPr>
      <cdr:spPr>
        <a:xfrm xmlns:a="http://schemas.openxmlformats.org/drawingml/2006/main">
          <a:off x="619125" y="438150"/>
          <a:ext cx="552450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83800</xdr:colOff>
      <xdr:row>5</xdr:row>
      <xdr:rowOff>144780</xdr:rowOff>
    </xdr:from>
    <xdr:to>
      <xdr:col>5</xdr:col>
      <xdr:colOff>0</xdr:colOff>
      <xdr:row>15</xdr:row>
      <xdr:rowOff>30480</xdr:rowOff>
    </xdr:to>
    <xdr:graphicFrame macro="">
      <xdr:nvGraphicFramePr>
        <xdr:cNvPr id="2" name="Graf_H08_01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57151</xdr:colOff>
      <xdr:row>13</xdr:row>
      <xdr:rowOff>121920</xdr:rowOff>
    </xdr:from>
    <xdr:to>
      <xdr:col>5</xdr:col>
      <xdr:colOff>0</xdr:colOff>
      <xdr:row>22</xdr:row>
      <xdr:rowOff>28575</xdr:rowOff>
    </xdr:to>
    <xdr:graphicFrame macro="">
      <xdr:nvGraphicFramePr>
        <xdr:cNvPr id="3" name="Graf_H08_01"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2</xdr:col>
      <xdr:colOff>15240</xdr:colOff>
      <xdr:row>1</xdr:row>
      <xdr:rowOff>160020</xdr:rowOff>
    </xdr:from>
    <xdr:to>
      <xdr:col>2</xdr:col>
      <xdr:colOff>929640</xdr:colOff>
      <xdr:row>2</xdr:row>
      <xdr:rowOff>167640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00000000-0008-0000-13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" y="169545"/>
          <a:ext cx="91440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30480</xdr:rowOff>
    </xdr:from>
    <xdr:to>
      <xdr:col>5</xdr:col>
      <xdr:colOff>0</xdr:colOff>
      <xdr:row>3</xdr:row>
      <xdr:rowOff>30480</xdr:rowOff>
    </xdr:to>
    <xdr:sp macro="" textlink="">
      <xdr:nvSpPr>
        <xdr:cNvPr id="5" name="Line 3">
          <a:extLst>
            <a:ext uri="{FF2B5EF4-FFF2-40B4-BE49-F238E27FC236}">
              <a16:creationId xmlns:a16="http://schemas.microsoft.com/office/drawing/2014/main" id="{00000000-0008-0000-1300-000005000000}"/>
            </a:ext>
          </a:extLst>
        </xdr:cNvPr>
        <xdr:cNvSpPr>
          <a:spLocks noChangeShapeType="1"/>
        </xdr:cNvSpPr>
      </xdr:nvSpPr>
      <xdr:spPr bwMode="auto">
        <a:xfrm flipH="1">
          <a:off x="198120" y="497205"/>
          <a:ext cx="870775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5.xml><?xml version="1.0" encoding="utf-8"?>
<c:userShapes xmlns:c="http://schemas.openxmlformats.org/drawingml/2006/chart">
  <cdr:relSizeAnchor xmlns:cdr="http://schemas.openxmlformats.org/drawingml/2006/chartDrawing">
    <cdr:from>
      <cdr:x>0.0553</cdr:x>
      <cdr:y>0.32513</cdr:y>
    </cdr:from>
    <cdr:to>
      <cdr:x>0.20834</cdr:x>
      <cdr:y>0.47935</cdr:y>
    </cdr:to>
    <cdr:sp macro="" textlink="">
      <cdr:nvSpPr>
        <cdr:cNvPr id="2" name="CuadroTexto 1"/>
        <cdr:cNvSpPr txBox="1"/>
      </cdr:nvSpPr>
      <cdr:spPr>
        <a:xfrm xmlns:a="http://schemas.openxmlformats.org/drawingml/2006/main">
          <a:off x="389867" y="566732"/>
          <a:ext cx="1078997" cy="2688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Importación</a:t>
          </a:r>
        </a:p>
      </cdr:txBody>
    </cdr:sp>
  </cdr:relSizeAnchor>
</c:userShapes>
</file>

<file path=xl/drawings/drawing36.xml><?xml version="1.0" encoding="utf-8"?>
<c:userShapes xmlns:c="http://schemas.openxmlformats.org/drawingml/2006/chart">
  <cdr:relSizeAnchor xmlns:cdr="http://schemas.openxmlformats.org/drawingml/2006/chartDrawing">
    <cdr:from>
      <cdr:x>0.04496</cdr:x>
      <cdr:y>0.77051</cdr:y>
    </cdr:from>
    <cdr:to>
      <cdr:x>0.1633</cdr:x>
      <cdr:y>0.89234</cdr:y>
    </cdr:to>
    <cdr:sp macro="" textlink="">
      <cdr:nvSpPr>
        <cdr:cNvPr id="2" name="CuadroTexto 1"/>
        <cdr:cNvSpPr txBox="1"/>
      </cdr:nvSpPr>
      <cdr:spPr>
        <a:xfrm xmlns:a="http://schemas.openxmlformats.org/drawingml/2006/main">
          <a:off x="314324" y="1227105"/>
          <a:ext cx="827330" cy="194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Exportación</a:t>
          </a:r>
        </a:p>
      </cdr:txBody>
    </cdr:sp>
  </cdr:relSizeAnchor>
</c:userShapes>
</file>

<file path=xl/drawings/drawing37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167640</xdr:rowOff>
    </xdr:from>
    <xdr:to>
      <xdr:col>2</xdr:col>
      <xdr:colOff>914400</xdr:colOff>
      <xdr:row>2</xdr:row>
      <xdr:rowOff>160020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77165"/>
          <a:ext cx="90678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30480</xdr:rowOff>
    </xdr:from>
    <xdr:to>
      <xdr:col>5</xdr:col>
      <xdr:colOff>0</xdr:colOff>
      <xdr:row>3</xdr:row>
      <xdr:rowOff>30480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1400-000003000000}"/>
            </a:ext>
          </a:extLst>
        </xdr:cNvPr>
        <xdr:cNvSpPr>
          <a:spLocks noChangeShapeType="1"/>
        </xdr:cNvSpPr>
      </xdr:nvSpPr>
      <xdr:spPr bwMode="auto">
        <a:xfrm flipH="1">
          <a:off x="198120" y="497205"/>
          <a:ext cx="870775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5</xdr:col>
      <xdr:colOff>0</xdr:colOff>
      <xdr:row>15</xdr:row>
      <xdr:rowOff>7620</xdr:rowOff>
    </xdr:to>
    <xdr:graphicFrame macro="">
      <xdr:nvGraphicFramePr>
        <xdr:cNvPr id="4" name="Graf_H08_01">
          <a:extLst>
            <a:ext uri="{FF2B5EF4-FFF2-40B4-BE49-F238E27FC236}">
              <a16:creationId xmlns:a16="http://schemas.microsoft.com/office/drawing/2014/main" id="{00000000-0008-0000-14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7620</xdr:colOff>
      <xdr:row>14</xdr:row>
      <xdr:rowOff>129540</xdr:rowOff>
    </xdr:from>
    <xdr:to>
      <xdr:col>5</xdr:col>
      <xdr:colOff>22860</xdr:colOff>
      <xdr:row>22</xdr:row>
      <xdr:rowOff>45720</xdr:rowOff>
    </xdr:to>
    <xdr:graphicFrame macro="">
      <xdr:nvGraphicFramePr>
        <xdr:cNvPr id="5" name="Graf_H08_01">
          <a:extLst>
            <a:ext uri="{FF2B5EF4-FFF2-40B4-BE49-F238E27FC236}">
              <a16:creationId xmlns:a16="http://schemas.microsoft.com/office/drawing/2014/main" id="{00000000-0008-0000-14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8.xml><?xml version="1.0" encoding="utf-8"?>
<c:userShapes xmlns:c="http://schemas.openxmlformats.org/drawingml/2006/chart">
  <cdr:relSizeAnchor xmlns:cdr="http://schemas.openxmlformats.org/drawingml/2006/chartDrawing">
    <cdr:from>
      <cdr:x>0.14081</cdr:x>
      <cdr:y>0.25943</cdr:y>
    </cdr:from>
    <cdr:to>
      <cdr:x>0.2473</cdr:x>
      <cdr:y>0.36504</cdr:y>
    </cdr:to>
    <cdr:sp macro="" textlink="">
      <cdr:nvSpPr>
        <cdr:cNvPr id="2" name="CuadroTexto 1"/>
        <cdr:cNvSpPr txBox="1"/>
      </cdr:nvSpPr>
      <cdr:spPr>
        <a:xfrm xmlns:a="http://schemas.openxmlformats.org/drawingml/2006/main">
          <a:off x="992531" y="446768"/>
          <a:ext cx="750543" cy="1818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Importación</a:t>
          </a:r>
        </a:p>
      </cdr:txBody>
    </cdr:sp>
  </cdr:relSizeAnchor>
</c:userShapes>
</file>

<file path=xl/drawings/drawing39.xml><?xml version="1.0" encoding="utf-8"?>
<c:userShapes xmlns:c="http://schemas.openxmlformats.org/drawingml/2006/chart">
  <cdr:relSizeAnchor xmlns:cdr="http://schemas.openxmlformats.org/drawingml/2006/chartDrawing">
    <cdr:from>
      <cdr:x>0.10871</cdr:x>
      <cdr:y>0.67642</cdr:y>
    </cdr:from>
    <cdr:to>
      <cdr:x>0.22141</cdr:x>
      <cdr:y>0.80854</cdr:y>
    </cdr:to>
    <cdr:sp macro="" textlink="">
      <cdr:nvSpPr>
        <cdr:cNvPr id="2" name="CuadroTexto 1"/>
        <cdr:cNvSpPr txBox="1"/>
      </cdr:nvSpPr>
      <cdr:spPr>
        <a:xfrm xmlns:a="http://schemas.openxmlformats.org/drawingml/2006/main">
          <a:off x="767921" y="935505"/>
          <a:ext cx="796084" cy="18273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Exportación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0.31254</cdr:x>
      <cdr:y>0.03179</cdr:y>
    </cdr:from>
    <cdr:to>
      <cdr:x>0.7422</cdr:x>
      <cdr:y>0.10659</cdr:y>
    </cdr:to>
    <cdr:sp macro="" textlink="'C2'!$H$16">
      <cdr:nvSpPr>
        <cdr:cNvPr id="2" name="CuadroTexto 4"/>
        <cdr:cNvSpPr txBox="1"/>
      </cdr:nvSpPr>
      <cdr:spPr>
        <a:xfrm xmlns:a="http://schemas.openxmlformats.org/drawingml/2006/main">
          <a:off x="1431925" y="107951"/>
          <a:ext cx="1968500" cy="254000"/>
        </a:xfrm>
        <a:prstGeom xmlns:a="http://schemas.openxmlformats.org/drawingml/2006/main" prst="rect">
          <a:avLst/>
        </a:prstGeom>
        <a:solidFill xmlns:a="http://schemas.openxmlformats.org/drawingml/2006/main">
          <a:srgbClr val="F5F5F5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tIns="36000" bIns="36000" rtlCol="0" anchor="ctr" anchorCtr="0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2D7F515F-F68F-4921-B3E1-74A9E0BC21FB}" type="TxLink">
            <a:rPr lang="en-US" sz="1000" b="0" i="0" u="none" strike="noStrike">
              <a:solidFill>
                <a:srgbClr val="004563"/>
              </a:solidFill>
              <a:latin typeface="+mn-lt"/>
              <a:cs typeface="Arial"/>
            </a:rPr>
            <a:pPr/>
            <a:t>Precio medio final: 53,43 €/MWh</a:t>
          </a:fld>
          <a:endParaRPr lang="es-ES" sz="1000">
            <a:solidFill>
              <a:srgbClr val="004563"/>
            </a:solidFill>
            <a:latin typeface="+mn-lt"/>
          </a:endParaRPr>
        </a:p>
      </cdr:txBody>
    </cdr:sp>
  </cdr:relSizeAnchor>
</c:userShapes>
</file>

<file path=xl/drawings/drawing40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167640</xdr:rowOff>
    </xdr:from>
    <xdr:to>
      <xdr:col>2</xdr:col>
      <xdr:colOff>922020</xdr:colOff>
      <xdr:row>2</xdr:row>
      <xdr:rowOff>160020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77165"/>
          <a:ext cx="91440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30480</xdr:rowOff>
    </xdr:from>
    <xdr:to>
      <xdr:col>5</xdr:col>
      <xdr:colOff>0</xdr:colOff>
      <xdr:row>3</xdr:row>
      <xdr:rowOff>30480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1500-000003000000}"/>
            </a:ext>
          </a:extLst>
        </xdr:cNvPr>
        <xdr:cNvSpPr>
          <a:spLocks noChangeShapeType="1"/>
        </xdr:cNvSpPr>
      </xdr:nvSpPr>
      <xdr:spPr bwMode="auto">
        <a:xfrm flipH="1">
          <a:off x="198120" y="497205"/>
          <a:ext cx="870775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22860</xdr:colOff>
      <xdr:row>5</xdr:row>
      <xdr:rowOff>144780</xdr:rowOff>
    </xdr:from>
    <xdr:to>
      <xdr:col>4</xdr:col>
      <xdr:colOff>7239000</xdr:colOff>
      <xdr:row>15</xdr:row>
      <xdr:rowOff>7620</xdr:rowOff>
    </xdr:to>
    <xdr:graphicFrame macro="">
      <xdr:nvGraphicFramePr>
        <xdr:cNvPr id="4" name="Graf_H08_01">
          <a:extLst>
            <a:ext uri="{FF2B5EF4-FFF2-40B4-BE49-F238E27FC236}">
              <a16:creationId xmlns:a16="http://schemas.microsoft.com/office/drawing/2014/main" id="{00000000-0008-0000-15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7620</xdr:colOff>
      <xdr:row>15</xdr:row>
      <xdr:rowOff>7620</xdr:rowOff>
    </xdr:from>
    <xdr:to>
      <xdr:col>4</xdr:col>
      <xdr:colOff>7239000</xdr:colOff>
      <xdr:row>21</xdr:row>
      <xdr:rowOff>91440</xdr:rowOff>
    </xdr:to>
    <xdr:graphicFrame macro="">
      <xdr:nvGraphicFramePr>
        <xdr:cNvPr id="5" name="Graf_H08_01">
          <a:extLst>
            <a:ext uri="{FF2B5EF4-FFF2-40B4-BE49-F238E27FC236}">
              <a16:creationId xmlns:a16="http://schemas.microsoft.com/office/drawing/2014/main" id="{00000000-0008-0000-15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1.xml><?xml version="1.0" encoding="utf-8"?>
<c:userShapes xmlns:c="http://schemas.openxmlformats.org/drawingml/2006/chart">
  <cdr:relSizeAnchor xmlns:cdr="http://schemas.openxmlformats.org/drawingml/2006/chartDrawing">
    <cdr:from>
      <cdr:x>0.09204</cdr:x>
      <cdr:y>0.18407</cdr:y>
    </cdr:from>
    <cdr:to>
      <cdr:x>0.17758</cdr:x>
      <cdr:y>0.28038</cdr:y>
    </cdr:to>
    <cdr:sp macro="" textlink="">
      <cdr:nvSpPr>
        <cdr:cNvPr id="2" name="CuadroTexto 1"/>
        <cdr:cNvSpPr txBox="1"/>
      </cdr:nvSpPr>
      <cdr:spPr>
        <a:xfrm xmlns:a="http://schemas.openxmlformats.org/drawingml/2006/main">
          <a:off x="619125" y="438150"/>
          <a:ext cx="552450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0.09951</cdr:x>
      <cdr:y>0.28744</cdr:y>
    </cdr:from>
    <cdr:to>
      <cdr:x>0.25405</cdr:x>
      <cdr:y>0.37716</cdr:y>
    </cdr:to>
    <cdr:sp macro="" textlink="">
      <cdr:nvSpPr>
        <cdr:cNvPr id="3" name="CuadroTexto 2"/>
        <cdr:cNvSpPr txBox="1"/>
      </cdr:nvSpPr>
      <cdr:spPr>
        <a:xfrm xmlns:a="http://schemas.openxmlformats.org/drawingml/2006/main">
          <a:off x="699137" y="508152"/>
          <a:ext cx="1085742" cy="15861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Importación</a:t>
          </a:r>
        </a:p>
      </cdr:txBody>
    </cdr:sp>
  </cdr:relSizeAnchor>
</c:userShapes>
</file>

<file path=xl/drawings/drawing42.xml><?xml version="1.0" encoding="utf-8"?>
<c:userShapes xmlns:c="http://schemas.openxmlformats.org/drawingml/2006/chart">
  <cdr:relSizeAnchor xmlns:cdr="http://schemas.openxmlformats.org/drawingml/2006/chartDrawing">
    <cdr:from>
      <cdr:x>0.10066</cdr:x>
      <cdr:y>0.71875</cdr:y>
    </cdr:from>
    <cdr:to>
      <cdr:x>0.25521</cdr:x>
      <cdr:y>0.83663</cdr:y>
    </cdr:to>
    <cdr:sp macro="" textlink="">
      <cdr:nvSpPr>
        <cdr:cNvPr id="2" name="CuadroTexto 1"/>
        <cdr:cNvSpPr txBox="1"/>
      </cdr:nvSpPr>
      <cdr:spPr>
        <a:xfrm xmlns:a="http://schemas.openxmlformats.org/drawingml/2006/main">
          <a:off x="708729" y="861239"/>
          <a:ext cx="1088168" cy="1412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Exportación</a:t>
          </a:r>
        </a:p>
      </cdr:txBody>
    </cdr:sp>
  </cdr:relSizeAnchor>
</c:userShapes>
</file>

<file path=xl/drawings/drawing43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140968</xdr:colOff>
      <xdr:row>1</xdr:row>
      <xdr:rowOff>154305</xdr:rowOff>
    </xdr:from>
    <xdr:to>
      <xdr:col>16</xdr:col>
      <xdr:colOff>695324</xdr:colOff>
      <xdr:row>1</xdr:row>
      <xdr:rowOff>180975</xdr:rowOff>
    </xdr:to>
    <xdr:sp macro="" textlink="">
      <xdr:nvSpPr>
        <xdr:cNvPr id="27785533" name="Line 3">
          <a:extLst>
            <a:ext uri="{FF2B5EF4-FFF2-40B4-BE49-F238E27FC236}">
              <a16:creationId xmlns:a16="http://schemas.microsoft.com/office/drawing/2014/main" id="{00000000-0008-0000-1600-00003DF9A701}"/>
            </a:ext>
          </a:extLst>
        </xdr:cNvPr>
        <xdr:cNvSpPr>
          <a:spLocks noChangeShapeType="1"/>
        </xdr:cNvSpPr>
      </xdr:nvSpPr>
      <xdr:spPr bwMode="auto">
        <a:xfrm flipH="1" flipV="1">
          <a:off x="150493" y="430530"/>
          <a:ext cx="9898381" cy="2667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2</xdr:col>
      <xdr:colOff>7620</xdr:colOff>
      <xdr:row>0</xdr:row>
      <xdr:rowOff>182880</xdr:rowOff>
    </xdr:from>
    <xdr:to>
      <xdr:col>2</xdr:col>
      <xdr:colOff>922020</xdr:colOff>
      <xdr:row>1</xdr:row>
      <xdr:rowOff>167640</xdr:rowOff>
    </xdr:to>
    <xdr:pic>
      <xdr:nvPicPr>
        <xdr:cNvPr id="27785534" name="Picture 5">
          <a:extLst>
            <a:ext uri="{FF2B5EF4-FFF2-40B4-BE49-F238E27FC236}">
              <a16:creationId xmlns:a16="http://schemas.microsoft.com/office/drawing/2014/main" id="{00000000-0008-0000-1600-00003EF9A7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82880"/>
          <a:ext cx="91440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0</xdr:row>
      <xdr:rowOff>182880</xdr:rowOff>
    </xdr:from>
    <xdr:to>
      <xdr:col>2</xdr:col>
      <xdr:colOff>922020</xdr:colOff>
      <xdr:row>1</xdr:row>
      <xdr:rowOff>167640</xdr:rowOff>
    </xdr:to>
    <xdr:pic>
      <xdr:nvPicPr>
        <xdr:cNvPr id="28548738" name="Picture 3">
          <a:extLst>
            <a:ext uri="{FF2B5EF4-FFF2-40B4-BE49-F238E27FC236}">
              <a16:creationId xmlns:a16="http://schemas.microsoft.com/office/drawing/2014/main" id="{00000000-0008-0000-1700-0000829EB3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82880"/>
          <a:ext cx="91440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2</xdr:row>
      <xdr:rowOff>30480</xdr:rowOff>
    </xdr:from>
    <xdr:to>
      <xdr:col>10</xdr:col>
      <xdr:colOff>824070</xdr:colOff>
      <xdr:row>2</xdr:row>
      <xdr:rowOff>30480</xdr:rowOff>
    </xdr:to>
    <xdr:sp macro="" textlink="">
      <xdr:nvSpPr>
        <xdr:cNvPr id="28548739" name="Line 4">
          <a:extLst>
            <a:ext uri="{FF2B5EF4-FFF2-40B4-BE49-F238E27FC236}">
              <a16:creationId xmlns:a16="http://schemas.microsoft.com/office/drawing/2014/main" id="{00000000-0008-0000-1700-0000839EB301}"/>
            </a:ext>
          </a:extLst>
        </xdr:cNvPr>
        <xdr:cNvSpPr>
          <a:spLocks noChangeShapeType="1"/>
        </xdr:cNvSpPr>
      </xdr:nvSpPr>
      <xdr:spPr bwMode="auto">
        <a:xfrm flipH="1">
          <a:off x="198120" y="495300"/>
          <a:ext cx="7884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22860</xdr:colOff>
      <xdr:row>0</xdr:row>
      <xdr:rowOff>182880</xdr:rowOff>
    </xdr:from>
    <xdr:to>
      <xdr:col>2</xdr:col>
      <xdr:colOff>228600</xdr:colOff>
      <xdr:row>1</xdr:row>
      <xdr:rowOff>167640</xdr:rowOff>
    </xdr:to>
    <xdr:pic>
      <xdr:nvPicPr>
        <xdr:cNvPr id="27786557" name="Picture 1">
          <a:extLst>
            <a:ext uri="{FF2B5EF4-FFF2-40B4-BE49-F238E27FC236}">
              <a16:creationId xmlns:a16="http://schemas.microsoft.com/office/drawing/2014/main" id="{00000000-0008-0000-1800-00003DFDA7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" y="182880"/>
          <a:ext cx="89916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22859</xdr:colOff>
      <xdr:row>1</xdr:row>
      <xdr:rowOff>180975</xdr:rowOff>
    </xdr:from>
    <xdr:to>
      <xdr:col>11</xdr:col>
      <xdr:colOff>228599</xdr:colOff>
      <xdr:row>2</xdr:row>
      <xdr:rowOff>30480</xdr:rowOff>
    </xdr:to>
    <xdr:sp macro="" textlink="">
      <xdr:nvSpPr>
        <xdr:cNvPr id="27786558" name="Line 2">
          <a:extLst>
            <a:ext uri="{FF2B5EF4-FFF2-40B4-BE49-F238E27FC236}">
              <a16:creationId xmlns:a16="http://schemas.microsoft.com/office/drawing/2014/main" id="{00000000-0008-0000-1800-00003EFDA701}"/>
            </a:ext>
          </a:extLst>
        </xdr:cNvPr>
        <xdr:cNvSpPr>
          <a:spLocks noChangeShapeType="1"/>
        </xdr:cNvSpPr>
      </xdr:nvSpPr>
      <xdr:spPr bwMode="auto">
        <a:xfrm flipH="1">
          <a:off x="203834" y="457200"/>
          <a:ext cx="7473315" cy="40005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22860</xdr:colOff>
      <xdr:row>0</xdr:row>
      <xdr:rowOff>182880</xdr:rowOff>
    </xdr:from>
    <xdr:to>
      <xdr:col>2</xdr:col>
      <xdr:colOff>129540</xdr:colOff>
      <xdr:row>1</xdr:row>
      <xdr:rowOff>167640</xdr:rowOff>
    </xdr:to>
    <xdr:pic>
      <xdr:nvPicPr>
        <xdr:cNvPr id="30027893" name="Picture 1">
          <a:extLst>
            <a:ext uri="{FF2B5EF4-FFF2-40B4-BE49-F238E27FC236}">
              <a16:creationId xmlns:a16="http://schemas.microsoft.com/office/drawing/2014/main" id="{00000000-0008-0000-1900-00007530CA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" y="182880"/>
          <a:ext cx="89916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70483</xdr:colOff>
      <xdr:row>2</xdr:row>
      <xdr:rowOff>19050</xdr:rowOff>
    </xdr:from>
    <xdr:to>
      <xdr:col>13</xdr:col>
      <xdr:colOff>695324</xdr:colOff>
      <xdr:row>2</xdr:row>
      <xdr:rowOff>30480</xdr:rowOff>
    </xdr:to>
    <xdr:sp macro="" textlink="">
      <xdr:nvSpPr>
        <xdr:cNvPr id="30027894" name="Line 2">
          <a:extLst>
            <a:ext uri="{FF2B5EF4-FFF2-40B4-BE49-F238E27FC236}">
              <a16:creationId xmlns:a16="http://schemas.microsoft.com/office/drawing/2014/main" id="{00000000-0008-0000-1900-00007630CA01}"/>
            </a:ext>
          </a:extLst>
        </xdr:cNvPr>
        <xdr:cNvSpPr>
          <a:spLocks noChangeShapeType="1"/>
        </xdr:cNvSpPr>
      </xdr:nvSpPr>
      <xdr:spPr bwMode="auto">
        <a:xfrm flipH="1">
          <a:off x="251458" y="476250"/>
          <a:ext cx="9768841" cy="1143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190500</xdr:colOff>
      <xdr:row>2</xdr:row>
      <xdr:rowOff>152400</xdr:rowOff>
    </xdr:from>
    <xdr:to>
      <xdr:col>11</xdr:col>
      <xdr:colOff>0</xdr:colOff>
      <xdr:row>3</xdr:row>
      <xdr:rowOff>0</xdr:rowOff>
    </xdr:to>
    <xdr:sp macro="" textlink="">
      <xdr:nvSpPr>
        <xdr:cNvPr id="2" name="Line 4">
          <a:extLst>
            <a:ext uri="{FF2B5EF4-FFF2-40B4-BE49-F238E27FC236}">
              <a16:creationId xmlns:a16="http://schemas.microsoft.com/office/drawing/2014/main" id="{9A53BB60-BAE5-4E1B-992C-DC2DD08A01D1}"/>
            </a:ext>
          </a:extLst>
        </xdr:cNvPr>
        <xdr:cNvSpPr>
          <a:spLocks noChangeShapeType="1"/>
        </xdr:cNvSpPr>
      </xdr:nvSpPr>
      <xdr:spPr bwMode="auto">
        <a:xfrm flipH="1">
          <a:off x="381000" y="476250"/>
          <a:ext cx="6896100" cy="9525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2</xdr:col>
      <xdr:colOff>0</xdr:colOff>
      <xdr:row>1</xdr:row>
      <xdr:rowOff>38100</xdr:rowOff>
    </xdr:from>
    <xdr:to>
      <xdr:col>3</xdr:col>
      <xdr:colOff>106680</xdr:colOff>
      <xdr:row>2</xdr:row>
      <xdr:rowOff>127635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A590E261-C119-444E-8D2D-BF05E05628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200025"/>
          <a:ext cx="86868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922020</xdr:colOff>
      <xdr:row>2</xdr:row>
      <xdr:rowOff>167640</xdr:rowOff>
    </xdr:to>
    <xdr:pic>
      <xdr:nvPicPr>
        <xdr:cNvPr id="2" name="Picture 6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91440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15240</xdr:colOff>
      <xdr:row>3</xdr:row>
      <xdr:rowOff>30480</xdr:rowOff>
    </xdr:from>
    <xdr:to>
      <xdr:col>5</xdr:col>
      <xdr:colOff>0</xdr:colOff>
      <xdr:row>3</xdr:row>
      <xdr:rowOff>30480</xdr:rowOff>
    </xdr:to>
    <xdr:sp macro="" textlink="">
      <xdr:nvSpPr>
        <xdr:cNvPr id="3" name="Line 7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>
          <a:spLocks noChangeShapeType="1"/>
        </xdr:cNvSpPr>
      </xdr:nvSpPr>
      <xdr:spPr bwMode="auto">
        <a:xfrm flipH="1">
          <a:off x="205740" y="487680"/>
          <a:ext cx="87001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83820</xdr:colOff>
      <xdr:row>5</xdr:row>
      <xdr:rowOff>152400</xdr:rowOff>
    </xdr:from>
    <xdr:to>
      <xdr:col>5</xdr:col>
      <xdr:colOff>7620</xdr:colOff>
      <xdr:row>24</xdr:row>
      <xdr:rowOff>7620</xdr:rowOff>
    </xdr:to>
    <xdr:graphicFrame macro="">
      <xdr:nvGraphicFramePr>
        <xdr:cNvPr id="4" name="11 Gráfico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3</xdr:col>
      <xdr:colOff>83820</xdr:colOff>
      <xdr:row>6</xdr:row>
      <xdr:rowOff>15240</xdr:rowOff>
    </xdr:from>
    <xdr:to>
      <xdr:col>5</xdr:col>
      <xdr:colOff>7620</xdr:colOff>
      <xdr:row>24</xdr:row>
      <xdr:rowOff>22860</xdr:rowOff>
    </xdr:to>
    <xdr:graphicFrame macro="">
      <xdr:nvGraphicFramePr>
        <xdr:cNvPr id="27717083" name="Chart 1">
          <a:extLst>
            <a:ext uri="{FF2B5EF4-FFF2-40B4-BE49-F238E27FC236}">
              <a16:creationId xmlns:a16="http://schemas.microsoft.com/office/drawing/2014/main" id="{00000000-0008-0000-0400-0000DBEDA6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7620</xdr:colOff>
      <xdr:row>1</xdr:row>
      <xdr:rowOff>160020</xdr:rowOff>
    </xdr:from>
    <xdr:to>
      <xdr:col>2</xdr:col>
      <xdr:colOff>922020</xdr:colOff>
      <xdr:row>2</xdr:row>
      <xdr:rowOff>167640</xdr:rowOff>
    </xdr:to>
    <xdr:pic>
      <xdr:nvPicPr>
        <xdr:cNvPr id="27717084" name="Picture 9">
          <a:extLst>
            <a:ext uri="{FF2B5EF4-FFF2-40B4-BE49-F238E27FC236}">
              <a16:creationId xmlns:a16="http://schemas.microsoft.com/office/drawing/2014/main" id="{00000000-0008-0000-0400-0000DCEDA6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91440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15240</xdr:colOff>
      <xdr:row>3</xdr:row>
      <xdr:rowOff>30480</xdr:rowOff>
    </xdr:from>
    <xdr:to>
      <xdr:col>5</xdr:col>
      <xdr:colOff>0</xdr:colOff>
      <xdr:row>3</xdr:row>
      <xdr:rowOff>30480</xdr:rowOff>
    </xdr:to>
    <xdr:sp macro="" textlink="">
      <xdr:nvSpPr>
        <xdr:cNvPr id="27717085" name="Line 10">
          <a:extLst>
            <a:ext uri="{FF2B5EF4-FFF2-40B4-BE49-F238E27FC236}">
              <a16:creationId xmlns:a16="http://schemas.microsoft.com/office/drawing/2014/main" id="{00000000-0008-0000-0400-0000DDEDA601}"/>
            </a:ext>
          </a:extLst>
        </xdr:cNvPr>
        <xdr:cNvSpPr>
          <a:spLocks noChangeShapeType="1"/>
        </xdr:cNvSpPr>
      </xdr:nvSpPr>
      <xdr:spPr bwMode="auto">
        <a:xfrm flipH="1">
          <a:off x="205740" y="495300"/>
          <a:ext cx="893826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175260</xdr:rowOff>
    </xdr:from>
    <xdr:to>
      <xdr:col>2</xdr:col>
      <xdr:colOff>922020</xdr:colOff>
      <xdr:row>2</xdr:row>
      <xdr:rowOff>167640</xdr:rowOff>
    </xdr:to>
    <xdr:pic>
      <xdr:nvPicPr>
        <xdr:cNvPr id="27723543" name="Picture 3">
          <a:extLst>
            <a:ext uri="{FF2B5EF4-FFF2-40B4-BE49-F238E27FC236}">
              <a16:creationId xmlns:a16="http://schemas.microsoft.com/office/drawing/2014/main" id="{00000000-0008-0000-0500-00001707A7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82880"/>
          <a:ext cx="91440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30480</xdr:rowOff>
    </xdr:from>
    <xdr:to>
      <xdr:col>12</xdr:col>
      <xdr:colOff>388620</xdr:colOff>
      <xdr:row>3</xdr:row>
      <xdr:rowOff>30480</xdr:rowOff>
    </xdr:to>
    <xdr:sp macro="" textlink="">
      <xdr:nvSpPr>
        <xdr:cNvPr id="27723544" name="Line 7">
          <a:extLst>
            <a:ext uri="{FF2B5EF4-FFF2-40B4-BE49-F238E27FC236}">
              <a16:creationId xmlns:a16="http://schemas.microsoft.com/office/drawing/2014/main" id="{00000000-0008-0000-0500-00001807A701}"/>
            </a:ext>
          </a:extLst>
        </xdr:cNvPr>
        <xdr:cNvSpPr>
          <a:spLocks noChangeShapeType="1"/>
        </xdr:cNvSpPr>
      </xdr:nvSpPr>
      <xdr:spPr bwMode="auto">
        <a:xfrm flipH="1" flipV="1">
          <a:off x="198120" y="495300"/>
          <a:ext cx="630174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30480</xdr:colOff>
      <xdr:row>7</xdr:row>
      <xdr:rowOff>7620</xdr:rowOff>
    </xdr:from>
    <xdr:to>
      <xdr:col>6</xdr:col>
      <xdr:colOff>381000</xdr:colOff>
      <xdr:row>7</xdr:row>
      <xdr:rowOff>7620</xdr:rowOff>
    </xdr:to>
    <xdr:sp macro="" textlink="">
      <xdr:nvSpPr>
        <xdr:cNvPr id="27723545" name="Line 11">
          <a:extLst>
            <a:ext uri="{FF2B5EF4-FFF2-40B4-BE49-F238E27FC236}">
              <a16:creationId xmlns:a16="http://schemas.microsoft.com/office/drawing/2014/main" id="{00000000-0008-0000-0500-00001907A701}"/>
            </a:ext>
          </a:extLst>
        </xdr:cNvPr>
        <xdr:cNvSpPr>
          <a:spLocks noChangeShapeType="1"/>
        </xdr:cNvSpPr>
      </xdr:nvSpPr>
      <xdr:spPr bwMode="auto">
        <a:xfrm flipH="1">
          <a:off x="3924300" y="1211580"/>
          <a:ext cx="769620" cy="0"/>
        </a:xfrm>
        <a:prstGeom prst="line">
          <a:avLst/>
        </a:prstGeom>
        <a:noFill/>
        <a:ln w="9525">
          <a:solidFill>
            <a:srgbClr val="A6A6A6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30480</xdr:colOff>
      <xdr:row>7</xdr:row>
      <xdr:rowOff>7620</xdr:rowOff>
    </xdr:from>
    <xdr:to>
      <xdr:col>9</xdr:col>
      <xdr:colOff>381000</xdr:colOff>
      <xdr:row>7</xdr:row>
      <xdr:rowOff>7620</xdr:rowOff>
    </xdr:to>
    <xdr:sp macro="" textlink="">
      <xdr:nvSpPr>
        <xdr:cNvPr id="27723546" name="Line 12">
          <a:extLst>
            <a:ext uri="{FF2B5EF4-FFF2-40B4-BE49-F238E27FC236}">
              <a16:creationId xmlns:a16="http://schemas.microsoft.com/office/drawing/2014/main" id="{00000000-0008-0000-0500-00001A07A701}"/>
            </a:ext>
          </a:extLst>
        </xdr:cNvPr>
        <xdr:cNvSpPr>
          <a:spLocks noChangeShapeType="1"/>
        </xdr:cNvSpPr>
      </xdr:nvSpPr>
      <xdr:spPr bwMode="auto">
        <a:xfrm flipH="1">
          <a:off x="4823460" y="1211580"/>
          <a:ext cx="769620" cy="0"/>
        </a:xfrm>
        <a:prstGeom prst="line">
          <a:avLst/>
        </a:prstGeom>
        <a:noFill/>
        <a:ln w="9525">
          <a:solidFill>
            <a:srgbClr val="A6A6A6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30480</xdr:colOff>
      <xdr:row>7</xdr:row>
      <xdr:rowOff>7620</xdr:rowOff>
    </xdr:from>
    <xdr:to>
      <xdr:col>12</xdr:col>
      <xdr:colOff>381000</xdr:colOff>
      <xdr:row>7</xdr:row>
      <xdr:rowOff>7620</xdr:rowOff>
    </xdr:to>
    <xdr:sp macro="" textlink="">
      <xdr:nvSpPr>
        <xdr:cNvPr id="27723547" name="Line 13">
          <a:extLst>
            <a:ext uri="{FF2B5EF4-FFF2-40B4-BE49-F238E27FC236}">
              <a16:creationId xmlns:a16="http://schemas.microsoft.com/office/drawing/2014/main" id="{00000000-0008-0000-0500-00001B07A701}"/>
            </a:ext>
          </a:extLst>
        </xdr:cNvPr>
        <xdr:cNvSpPr>
          <a:spLocks noChangeShapeType="1"/>
        </xdr:cNvSpPr>
      </xdr:nvSpPr>
      <xdr:spPr bwMode="auto">
        <a:xfrm flipH="1">
          <a:off x="5722620" y="1211580"/>
          <a:ext cx="769620" cy="0"/>
        </a:xfrm>
        <a:prstGeom prst="line">
          <a:avLst/>
        </a:prstGeom>
        <a:noFill/>
        <a:ln w="9525">
          <a:solidFill>
            <a:srgbClr val="A6A6A6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175260</xdr:rowOff>
    </xdr:from>
    <xdr:to>
      <xdr:col>2</xdr:col>
      <xdr:colOff>922020</xdr:colOff>
      <xdr:row>2</xdr:row>
      <xdr:rowOff>167640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75260"/>
          <a:ext cx="91440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30480</xdr:rowOff>
    </xdr:from>
    <xdr:to>
      <xdr:col>12</xdr:col>
      <xdr:colOff>388620</xdr:colOff>
      <xdr:row>3</xdr:row>
      <xdr:rowOff>30480</xdr:rowOff>
    </xdr:to>
    <xdr:sp macro="" textlink="">
      <xdr:nvSpPr>
        <xdr:cNvPr id="3" name="Line 7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>
          <a:spLocks noChangeShapeType="1"/>
        </xdr:cNvSpPr>
      </xdr:nvSpPr>
      <xdr:spPr bwMode="auto">
        <a:xfrm flipH="1" flipV="1">
          <a:off x="198120" y="487680"/>
          <a:ext cx="614362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59055</xdr:colOff>
      <xdr:row>7</xdr:row>
      <xdr:rowOff>7620</xdr:rowOff>
    </xdr:from>
    <xdr:to>
      <xdr:col>7</xdr:col>
      <xdr:colOff>0</xdr:colOff>
      <xdr:row>7</xdr:row>
      <xdr:rowOff>7620</xdr:rowOff>
    </xdr:to>
    <xdr:sp macro="" textlink="">
      <xdr:nvSpPr>
        <xdr:cNvPr id="4" name="Line 11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>
          <a:spLocks noChangeShapeType="1"/>
        </xdr:cNvSpPr>
      </xdr:nvSpPr>
      <xdr:spPr bwMode="auto">
        <a:xfrm flipH="1">
          <a:off x="3850005" y="1188720"/>
          <a:ext cx="760095" cy="0"/>
        </a:xfrm>
        <a:prstGeom prst="line">
          <a:avLst/>
        </a:prstGeom>
        <a:noFill/>
        <a:ln w="9525">
          <a:solidFill>
            <a:srgbClr val="A6A6A6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30480</xdr:colOff>
      <xdr:row>7</xdr:row>
      <xdr:rowOff>7620</xdr:rowOff>
    </xdr:from>
    <xdr:to>
      <xdr:col>9</xdr:col>
      <xdr:colOff>381000</xdr:colOff>
      <xdr:row>7</xdr:row>
      <xdr:rowOff>7620</xdr:rowOff>
    </xdr:to>
    <xdr:sp macro="" textlink="">
      <xdr:nvSpPr>
        <xdr:cNvPr id="5" name="Line 12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>
          <a:spLocks noChangeShapeType="1"/>
        </xdr:cNvSpPr>
      </xdr:nvSpPr>
      <xdr:spPr bwMode="auto">
        <a:xfrm flipH="1">
          <a:off x="4697730" y="1188720"/>
          <a:ext cx="760095" cy="0"/>
        </a:xfrm>
        <a:prstGeom prst="line">
          <a:avLst/>
        </a:prstGeom>
        <a:noFill/>
        <a:ln w="9525">
          <a:solidFill>
            <a:srgbClr val="A6A6A6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30480</xdr:colOff>
      <xdr:row>7</xdr:row>
      <xdr:rowOff>7620</xdr:rowOff>
    </xdr:from>
    <xdr:to>
      <xdr:col>12</xdr:col>
      <xdr:colOff>381000</xdr:colOff>
      <xdr:row>7</xdr:row>
      <xdr:rowOff>7620</xdr:rowOff>
    </xdr:to>
    <xdr:sp macro="" textlink="">
      <xdr:nvSpPr>
        <xdr:cNvPr id="6" name="Line 13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>
          <a:spLocks noChangeShapeType="1"/>
        </xdr:cNvSpPr>
      </xdr:nvSpPr>
      <xdr:spPr bwMode="auto">
        <a:xfrm flipH="1">
          <a:off x="5574030" y="1188720"/>
          <a:ext cx="760095" cy="0"/>
        </a:xfrm>
        <a:prstGeom prst="line">
          <a:avLst/>
        </a:prstGeom>
        <a:noFill/>
        <a:ln w="9525">
          <a:solidFill>
            <a:srgbClr val="A6A6A6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3</xdr:col>
      <xdr:colOff>68580</xdr:colOff>
      <xdr:row>5</xdr:row>
      <xdr:rowOff>144780</xdr:rowOff>
    </xdr:from>
    <xdr:to>
      <xdr:col>4</xdr:col>
      <xdr:colOff>7044690</xdr:colOff>
      <xdr:row>19</xdr:row>
      <xdr:rowOff>15240</xdr:rowOff>
    </xdr:to>
    <xdr:graphicFrame macro="">
      <xdr:nvGraphicFramePr>
        <xdr:cNvPr id="27732601" name="Chart 1">
          <a:extLst>
            <a:ext uri="{FF2B5EF4-FFF2-40B4-BE49-F238E27FC236}">
              <a16:creationId xmlns:a16="http://schemas.microsoft.com/office/drawing/2014/main" id="{00000000-0008-0000-0700-0000792AA7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7620</xdr:colOff>
      <xdr:row>1</xdr:row>
      <xdr:rowOff>175260</xdr:rowOff>
    </xdr:from>
    <xdr:to>
      <xdr:col>2</xdr:col>
      <xdr:colOff>922020</xdr:colOff>
      <xdr:row>2</xdr:row>
      <xdr:rowOff>167640</xdr:rowOff>
    </xdr:to>
    <xdr:pic>
      <xdr:nvPicPr>
        <xdr:cNvPr id="27732602" name="Picture 2">
          <a:extLst>
            <a:ext uri="{FF2B5EF4-FFF2-40B4-BE49-F238E27FC236}">
              <a16:creationId xmlns:a16="http://schemas.microsoft.com/office/drawing/2014/main" id="{00000000-0008-0000-0700-00007A2AA7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82880"/>
          <a:ext cx="91440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30480</xdr:rowOff>
    </xdr:from>
    <xdr:to>
      <xdr:col>5</xdr:col>
      <xdr:colOff>3810</xdr:colOff>
      <xdr:row>3</xdr:row>
      <xdr:rowOff>30480</xdr:rowOff>
    </xdr:to>
    <xdr:sp macro="" textlink="">
      <xdr:nvSpPr>
        <xdr:cNvPr id="27732603" name="Line 3">
          <a:extLst>
            <a:ext uri="{FF2B5EF4-FFF2-40B4-BE49-F238E27FC236}">
              <a16:creationId xmlns:a16="http://schemas.microsoft.com/office/drawing/2014/main" id="{00000000-0008-0000-0700-00007B2AA701}"/>
            </a:ext>
          </a:extLst>
        </xdr:cNvPr>
        <xdr:cNvSpPr>
          <a:spLocks noChangeShapeType="1"/>
        </xdr:cNvSpPr>
      </xdr:nvSpPr>
      <xdr:spPr bwMode="auto">
        <a:xfrm flipH="1">
          <a:off x="198120" y="495300"/>
          <a:ext cx="893064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45720</xdr:colOff>
      <xdr:row>18</xdr:row>
      <xdr:rowOff>28575</xdr:rowOff>
    </xdr:from>
    <xdr:to>
      <xdr:col>5</xdr:col>
      <xdr:colOff>22860</xdr:colOff>
      <xdr:row>22</xdr:row>
      <xdr:rowOff>76200</xdr:rowOff>
    </xdr:to>
    <xdr:graphicFrame macro="">
      <xdr:nvGraphicFramePr>
        <xdr:cNvPr id="27732604" name="Chart 11">
          <a:extLst>
            <a:ext uri="{FF2B5EF4-FFF2-40B4-BE49-F238E27FC236}">
              <a16:creationId xmlns:a16="http://schemas.microsoft.com/office/drawing/2014/main" id="{00000000-0008-0000-0700-00007C2AA7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7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210">
    <pageSetUpPr autoPageBreaks="0" fitToPage="1"/>
  </sheetPr>
  <dimension ref="B1:H64"/>
  <sheetViews>
    <sheetView showGridLines="0" topLeftCell="A22" zoomScaleNormal="100" workbookViewId="0">
      <selection activeCell="H34" sqref="H34"/>
    </sheetView>
  </sheetViews>
  <sheetFormatPr baseColWidth="10" defaultColWidth="11.42578125" defaultRowHeight="12.75"/>
  <cols>
    <col min="1" max="1" width="0.140625" style="7" customWidth="1"/>
    <col min="2" max="2" width="2.7109375" style="7" customWidth="1"/>
    <col min="3" max="3" width="16.42578125" style="7" customWidth="1"/>
    <col min="4" max="4" width="4.7109375" style="7" customWidth="1"/>
    <col min="5" max="5" width="95.7109375" style="7" customWidth="1"/>
    <col min="6" max="6" width="2.7109375" style="7" customWidth="1"/>
    <col min="7" max="16384" width="11.42578125" style="7"/>
  </cols>
  <sheetData>
    <row r="1" spans="2:8" ht="0.75" customHeight="1"/>
    <row r="2" spans="2:8" ht="21" customHeight="1">
      <c r="C2" s="8"/>
      <c r="D2" s="8"/>
      <c r="E2" s="54" t="s">
        <v>206</v>
      </c>
    </row>
    <row r="3" spans="2:8" ht="15" customHeight="1">
      <c r="C3" s="8"/>
      <c r="D3" s="8"/>
      <c r="E3" s="9" t="s">
        <v>219</v>
      </c>
    </row>
    <row r="4" spans="2:8" s="10" customFormat="1" ht="20.25" customHeight="1">
      <c r="B4" s="11"/>
      <c r="C4" s="12" t="s">
        <v>206</v>
      </c>
    </row>
    <row r="5" spans="2:8" s="10" customFormat="1" ht="8.25" customHeight="1">
      <c r="B5" s="11"/>
      <c r="C5" s="13"/>
    </row>
    <row r="6" spans="2:8" s="10" customFormat="1" ht="3" customHeight="1">
      <c r="B6" s="11"/>
      <c r="C6" s="13"/>
    </row>
    <row r="7" spans="2:8" s="10" customFormat="1" ht="7.5" customHeight="1">
      <c r="B7" s="11"/>
      <c r="C7" s="14"/>
      <c r="D7" s="146"/>
      <c r="E7" s="146"/>
    </row>
    <row r="8" spans="2:8" s="10" customFormat="1" ht="12.6" customHeight="1">
      <c r="B8" s="11"/>
      <c r="C8" s="15"/>
      <c r="D8" s="147" t="s">
        <v>33</v>
      </c>
      <c r="E8" s="148" t="str">
        <f>'C1'!$C$7</f>
        <v>Componentes del  precio medio  final de la energía peninsular. (Suministro de referencia + libre)</v>
      </c>
      <c r="F8" s="32"/>
      <c r="G8" s="101"/>
    </row>
    <row r="9" spans="2:8" s="10" customFormat="1" ht="12.6" customHeight="1">
      <c r="B9" s="11"/>
      <c r="C9" s="15"/>
      <c r="D9" s="147" t="s">
        <v>33</v>
      </c>
      <c r="E9" s="148" t="str">
        <f>'C2'!$C$7</f>
        <v>Componentes del precio medio final. 2019</v>
      </c>
      <c r="F9" s="32"/>
      <c r="G9" s="101"/>
    </row>
    <row r="10" spans="2:8" s="10" customFormat="1" ht="12.6" customHeight="1">
      <c r="B10" s="11"/>
      <c r="C10" s="15"/>
      <c r="D10" s="147" t="s">
        <v>33</v>
      </c>
      <c r="E10" s="148" t="str">
        <f>'C3'!$C$7</f>
        <v>Evolución de los componentes del precio medio final. (Suministro de referencia + libre)</v>
      </c>
      <c r="F10" s="32"/>
      <c r="H10" s="70"/>
    </row>
    <row r="11" spans="2:8" s="10" customFormat="1" ht="12.6" customHeight="1">
      <c r="B11" s="11"/>
      <c r="C11" s="15"/>
      <c r="D11" s="147" t="s">
        <v>33</v>
      </c>
      <c r="E11" s="148" t="str">
        <f>'C4'!$C$7</f>
        <v>Repercusión de los servicios de ajuste del sistema en el precio medio final</v>
      </c>
      <c r="F11" s="32"/>
      <c r="H11" s="70"/>
    </row>
    <row r="12" spans="2:8" s="10" customFormat="1" ht="12.6" customHeight="1">
      <c r="B12" s="11"/>
      <c r="C12" s="15"/>
      <c r="D12" s="147" t="s">
        <v>33</v>
      </c>
      <c r="E12" s="148" t="str">
        <f>'C5'!$C$7</f>
        <v xml:space="preserve">Energía gestionada en los servicios de ajuste del sistema peninsular
</v>
      </c>
      <c r="F12" s="32"/>
    </row>
    <row r="13" spans="2:8" s="10" customFormat="1" ht="12.6" customHeight="1">
      <c r="B13" s="11"/>
      <c r="C13" s="15"/>
      <c r="D13" s="147" t="s">
        <v>33</v>
      </c>
      <c r="E13" s="148" t="str">
        <f>'C6'!$C$7</f>
        <v xml:space="preserve">Precios medios ponderados de energías de los servicios de ajuste del sistema peninsular 
</v>
      </c>
      <c r="F13" s="32"/>
    </row>
    <row r="14" spans="2:8" s="10" customFormat="1" ht="12.6" customHeight="1">
      <c r="B14" s="11"/>
      <c r="C14" s="15"/>
      <c r="D14" s="147" t="s">
        <v>33</v>
      </c>
      <c r="E14" s="148" t="str">
        <f>'C7'!$C$7</f>
        <v>Resolución de restricciones técnicas PDBF. Desglose de energía programada por tipo de restricción</v>
      </c>
      <c r="F14" s="32"/>
    </row>
    <row r="15" spans="2:8" s="10" customFormat="1" ht="12.6" customHeight="1">
      <c r="B15" s="11"/>
      <c r="C15" s="15"/>
      <c r="D15" s="147" t="s">
        <v>33</v>
      </c>
      <c r="E15" s="148" t="str">
        <f>'C8'!$C$7</f>
        <v>Otros mercados de servicios de ajuste. Energía gestionada</v>
      </c>
      <c r="F15" s="32"/>
    </row>
    <row r="16" spans="2:8" s="10" customFormat="1" ht="12.6" customHeight="1">
      <c r="B16" s="11"/>
      <c r="C16" s="15"/>
      <c r="D16" s="147" t="s">
        <v>33</v>
      </c>
      <c r="E16" s="148" t="str">
        <f>'C9'!C7</f>
        <v>Aplicación de interrumpibilidad por criterios técnicos y económicos</v>
      </c>
      <c r="F16" s="32"/>
    </row>
    <row r="17" spans="2:6" s="10" customFormat="1" ht="12.6" customHeight="1">
      <c r="B17" s="11"/>
      <c r="C17" s="15"/>
      <c r="D17" s="147" t="s">
        <v>33</v>
      </c>
      <c r="E17" s="148" t="str">
        <f>'C10'!$C$7</f>
        <v>Desvíos netos medidos</v>
      </c>
      <c r="F17" s="32"/>
    </row>
    <row r="18" spans="2:6" s="10" customFormat="1" ht="12.6" customHeight="1">
      <c r="B18" s="11"/>
      <c r="C18" s="15"/>
      <c r="D18" s="147" t="s">
        <v>33</v>
      </c>
      <c r="E18" s="148" t="str">
        <f>'C11'!$C$7</f>
        <v>Precio del desvío en relación al precio del mercado diario</v>
      </c>
      <c r="F18" s="32"/>
    </row>
    <row r="19" spans="2:6" s="10" customFormat="1" ht="12.6" customHeight="1">
      <c r="B19" s="11"/>
      <c r="C19" s="15"/>
      <c r="D19" s="147" t="s">
        <v>33</v>
      </c>
      <c r="E19" s="148" t="str">
        <f>'C12'!$C$7</f>
        <v>Horas con desvíos contrarios al sistema</v>
      </c>
      <c r="F19" s="32"/>
    </row>
    <row r="20" spans="2:6" s="10" customFormat="1" ht="12.6" customHeight="1">
      <c r="B20" s="11"/>
      <c r="C20" s="15"/>
      <c r="D20" s="147" t="s">
        <v>33</v>
      </c>
      <c r="E20" s="148" t="str">
        <f>'C13'!$C$7</f>
        <v>Saldo neto anual programado por las interconexiones españolas</v>
      </c>
      <c r="F20" s="32"/>
    </row>
    <row r="21" spans="2:6" s="10" customFormat="1" ht="12.6" customHeight="1">
      <c r="B21" s="11"/>
      <c r="C21" s="15"/>
      <c r="D21" s="147" t="s">
        <v>33</v>
      </c>
      <c r="E21" s="148" t="str">
        <f>'C14'!$C$7</f>
        <v>Saldo neto mensual programado en 2019 por la interconexión con Francia (IFE)</v>
      </c>
      <c r="F21" s="32"/>
    </row>
    <row r="22" spans="2:6" s="10" customFormat="1" ht="12.6" customHeight="1">
      <c r="B22" s="11"/>
      <c r="C22" s="15"/>
      <c r="D22" s="147" t="s">
        <v>33</v>
      </c>
      <c r="E22" s="148" t="str">
        <f>'C15'!$C$7</f>
        <v>Capacidad negociada en las subastas explícitas de largo plazo en la interconexión con Francia (IFE)</v>
      </c>
      <c r="F22" s="32"/>
    </row>
    <row r="23" spans="2:6" s="10" customFormat="1" ht="22.5">
      <c r="B23" s="11"/>
      <c r="C23" s="15"/>
      <c r="D23" s="299" t="s">
        <v>33</v>
      </c>
      <c r="E23" s="300" t="str">
        <f>'C16'!$C$7</f>
        <v>Renta de congestión y tasa de acoplamiento en la interconexión con Francia derivada del acoplamiento de los mercados diarios MRC (Multi-Regional Coupling)</v>
      </c>
      <c r="F23" s="32"/>
    </row>
    <row r="24" spans="2:6" s="10" customFormat="1" ht="22.5">
      <c r="B24" s="11"/>
      <c r="C24" s="15"/>
      <c r="D24" s="299" t="s">
        <v>33</v>
      </c>
      <c r="E24" s="300" t="str">
        <f>'C17'!$C$6</f>
        <v>Renta de congestión en la interconexión con Francia derivada de las subastas de capacidad y del acoplamiento de los mercados diarios MRC</v>
      </c>
      <c r="F24" s="32"/>
    </row>
    <row r="25" spans="2:6" s="10" customFormat="1" ht="12.6" customHeight="1">
      <c r="B25" s="11"/>
      <c r="C25" s="15"/>
      <c r="D25" s="147" t="s">
        <v>33</v>
      </c>
      <c r="E25" s="148" t="str">
        <f>'C18'!$C$7</f>
        <v>Saldo neto mensual programado en 2019 por la interconexión con Portugal (IPE)</v>
      </c>
      <c r="F25" s="32"/>
    </row>
    <row r="26" spans="2:6" s="10" customFormat="1" ht="12.6" customHeight="1">
      <c r="B26" s="11"/>
      <c r="C26" s="15"/>
      <c r="D26" s="147" t="s">
        <v>33</v>
      </c>
      <c r="E26" s="148" t="str">
        <f>'C19'!C7</f>
        <v>Capacidad negociada en las subastas explícitas de largo plazo en la interconexión con Portugal (IPE)</v>
      </c>
      <c r="F26" s="32"/>
    </row>
    <row r="27" spans="2:6" s="10" customFormat="1" ht="22.5">
      <c r="B27" s="11"/>
      <c r="C27" s="15"/>
      <c r="D27" s="147" t="s">
        <v>33</v>
      </c>
      <c r="E27" s="300" t="str">
        <f>'C20'!C6</f>
        <v>Renta de congestión en la interconexión con Portugal derivada de las subastas de capacidad, del acoplamiento de los mercados diarios e intradiarios</v>
      </c>
      <c r="F27" s="32"/>
    </row>
    <row r="28" spans="2:6" s="10" customFormat="1" ht="12.6" customHeight="1">
      <c r="B28" s="11"/>
      <c r="C28" s="15"/>
      <c r="D28" s="299" t="s">
        <v>33</v>
      </c>
      <c r="E28" s="148" t="str">
        <f>'C21'!$C$7</f>
        <v>Spread absoluto de los precios del acoplamiento de los mercados diarios en las interconexiones con Francia y Portugal</v>
      </c>
      <c r="F28" s="32"/>
    </row>
    <row r="29" spans="2:6" s="10" customFormat="1" ht="22.5" customHeight="1">
      <c r="B29" s="11"/>
      <c r="C29" s="15"/>
      <c r="D29" s="299" t="s">
        <v>33</v>
      </c>
      <c r="E29" s="362" t="str">
        <f>'C22'!$C$7</f>
        <v>Energías y precios medios ponderados de servicios transfronterizos de balance activados por los sistemas eléctricos externos</v>
      </c>
      <c r="F29" s="32"/>
    </row>
    <row r="30" spans="2:6" ht="22.5" customHeight="1">
      <c r="B30" s="11"/>
      <c r="C30" s="15"/>
      <c r="D30" s="299" t="s">
        <v>33</v>
      </c>
      <c r="E30" s="362" t="str">
        <f>'C23'!$C$7</f>
        <v>Energías y precios medios ponderados de servicios transfronterizos de balance activados por el sistema eléctrico español a través de la interconexión con Francia</v>
      </c>
    </row>
    <row r="31" spans="2:6" ht="22.5">
      <c r="D31" s="299" t="s">
        <v>33</v>
      </c>
      <c r="E31" s="362" t="str">
        <f>'C24'!$C$7</f>
        <v>Energías y precios medios ponderados de servicios transfronterizos de balance activados por el sistema eléctrico español a través de la interconexión con Portugal</v>
      </c>
    </row>
    <row r="33" spans="3:5">
      <c r="C33" s="149" t="s">
        <v>222</v>
      </c>
      <c r="E33" s="10"/>
    </row>
    <row r="34" spans="3:5">
      <c r="C34" s="149" t="s">
        <v>180</v>
      </c>
    </row>
    <row r="36" spans="3:5">
      <c r="E36" s="6"/>
    </row>
    <row r="37" spans="3:5">
      <c r="E37" s="6"/>
    </row>
    <row r="38" spans="3:5">
      <c r="E38" s="6"/>
    </row>
    <row r="39" spans="3:5">
      <c r="E39" s="29"/>
    </row>
    <row r="40" spans="3:5">
      <c r="E40" s="37"/>
    </row>
    <row r="64" spans="2:2">
      <c r="B64" s="55"/>
    </row>
  </sheetData>
  <customSheetViews>
    <customSheetView guid="{900DFCB2-DCF9-11D6-8470-0008C7298EBA}" showGridLines="0" showRowCol="0" outlineSymbols="0" showRuler="0"/>
    <customSheetView guid="{900DFCB4-DCF9-11D6-8470-0008C7298EBA}" showGridLines="0" showRowCol="0" outlineSymbols="0" showRuler="0"/>
    <customSheetView guid="{900DFCB5-DCF9-11D6-8470-0008C7298EBA}" showGridLines="0" showRowCol="0" outlineSymbols="0" showRuler="0"/>
    <customSheetView guid="{900DFCB6-DCF9-11D6-8470-0008C7298EBA}" showGridLines="0" showRowCol="0" outlineSymbols="0" showRuler="0"/>
    <customSheetView guid="{900DFCB7-DCF9-11D6-8470-0008C7298EBA}" showGridLines="0" showRowCol="0" outlineSymbols="0" showRuler="0"/>
    <customSheetView guid="{900DFCB8-DCF9-11D6-8470-0008C7298EBA}" showGridLines="0" showRowCol="0" outlineSymbols="0" showRuler="0"/>
    <customSheetView guid="{900DFCB9-DCF9-11D6-8470-0008C7298EBA}" showGridLines="0" showRowCol="0" outlineSymbols="0" showRuler="0"/>
    <customSheetView guid="{900DFCBA-DCF9-11D6-8470-0008C7298EBA}" showGridLines="0" showRowCol="0" outlineSymbols="0" showRuler="0"/>
    <customSheetView guid="{900DFCBB-DCF9-11D6-8470-0008C7298EBA}" showGridLines="0" showRowCol="0" outlineSymbols="0" showRuler="0"/>
    <customSheetView guid="{900DFCBC-DCF9-11D6-8470-0008C7298EBA}" showGridLines="0" showRowCol="0" outlineSymbols="0" showRuler="0"/>
    <customSheetView guid="{900DFCBD-DCF9-11D6-8470-0008C7298EBA}" showGridLines="0" showRowCol="0" outlineSymbols="0" showRuler="0"/>
    <customSheetView guid="{900DFCBE-DCF9-11D6-8470-0008C7298EBA}" showGridLines="0" showRowCol="0" outlineSymbols="0" showRuler="0"/>
    <customSheetView guid="{900DFCBF-DCF9-11D6-8470-0008C7298EBA}" showGridLines="0" showRowCol="0" outlineSymbols="0" showRuler="0"/>
    <customSheetView guid="{900DFCC0-DCF9-11D6-8470-0008C7298EBA}" showGridLines="0" showRowCol="0" outlineSymbols="0" showRuler="0"/>
    <customSheetView guid="{900DFCC1-DCF9-11D6-8470-0008C7298EBA}" showGridLines="0" showRowCol="0" outlineSymbols="0" showRuler="0"/>
    <customSheetView guid="{900DFCC2-DCF9-11D6-8470-0008C7298EBA}" showGridLines="0" showRowCol="0" outlineSymbols="0" showRuler="0"/>
    <customSheetView guid="{900DFCC3-DCF9-11D6-8470-0008C7298EBA}" showGridLines="0" showRowCol="0" outlineSymbols="0" showRuler="0"/>
    <customSheetView guid="{900DFCC4-DCF9-11D6-8470-0008C7298EBA}" showGridLines="0" showRowCol="0" outlineSymbols="0" showRuler="0"/>
    <customSheetView guid="{900DFCC5-DCF9-11D6-8470-0008C7298EBA}" showGridLines="0" showRowCol="0" outlineSymbols="0" showRuler="0"/>
    <customSheetView guid="{900DFCC6-DCF9-11D6-8470-0008C7298EBA}" showGridLines="0" showRowCol="0" outlineSymbols="0" showRuler="0"/>
    <customSheetView guid="{900DFCC7-DCF9-11D6-8470-0008C7298EBA}" showGridLines="0" showRowCol="0" outlineSymbols="0" showRuler="0"/>
  </customSheetViews>
  <phoneticPr fontId="0" type="noConversion"/>
  <hyperlinks>
    <hyperlink ref="E8" location="'C1'!A1" display="Precio final en el mercado de producción" xr:uid="{00000000-0004-0000-0000-000000000000}"/>
    <hyperlink ref="E9" location="'C2'!A1" display="'C2'!A1" xr:uid="{00000000-0004-0000-0000-000001000000}"/>
    <hyperlink ref="E10" location="'C3'!A1" display="'C3'!A1" xr:uid="{00000000-0004-0000-0000-000002000000}"/>
    <hyperlink ref="E11" location="'C4'!A1" display="'C4'!A1" xr:uid="{00000000-0004-0000-0000-000003000000}"/>
    <hyperlink ref="E12" location="'C5'!A1" display="'C5'!A1" xr:uid="{00000000-0004-0000-0000-000004000000}"/>
    <hyperlink ref="E13" location="'C6'!A1" display="'C6'!A1" xr:uid="{00000000-0004-0000-0000-000005000000}"/>
    <hyperlink ref="E14:E19" location="'C6'!A1" display="'C6'!A1" xr:uid="{00000000-0004-0000-0000-000006000000}"/>
    <hyperlink ref="E14" location="'C7'!A1" display="'C7'!A1" xr:uid="{00000000-0004-0000-0000-000007000000}"/>
    <hyperlink ref="E15" location="'C8'!A1" display="'C8'!A1" xr:uid="{00000000-0004-0000-0000-000008000000}"/>
    <hyperlink ref="E17" location="'C10'!A1" display="'C10'!A1" xr:uid="{00000000-0004-0000-0000-000009000000}"/>
    <hyperlink ref="E18" location="'C11'!A1" display="'C11'!A1" xr:uid="{00000000-0004-0000-0000-00000A000000}"/>
    <hyperlink ref="E19" location="'C12'!A1" display="'C12'!A1" xr:uid="{00000000-0004-0000-0000-00000B000000}"/>
    <hyperlink ref="E22" location="'C15'!A1" display="'C15'!A1" xr:uid="{00000000-0004-0000-0000-00000C000000}"/>
    <hyperlink ref="E23" location="'C16'!A1" display="'C16'!A1" xr:uid="{00000000-0004-0000-0000-00000E000000}"/>
    <hyperlink ref="E24" location="'C17'!A1" display="'C17'!A1" xr:uid="{00000000-0004-0000-0000-00000F000000}"/>
    <hyperlink ref="E31" location="'C24'!A1" display="'C24'!A1" xr:uid="{00000000-0004-0000-0000-000012000000}"/>
    <hyperlink ref="E30" location="'C23'!A1" display="'C23'!A1" xr:uid="{00000000-0004-0000-0000-000013000000}"/>
    <hyperlink ref="E29" location="'C22'!A1" display="'C22'!A1" xr:uid="{00000000-0004-0000-0000-000014000000}"/>
    <hyperlink ref="E16" location="'C9'!A1" display="'C9'!A1" xr:uid="{00000000-0004-0000-0000-000015000000}"/>
    <hyperlink ref="E26" location="'C19'!A1" display="'C19'!A1" xr:uid="{834ACF27-2585-418E-8B67-185006527A05}"/>
    <hyperlink ref="E28" location="'C21'!A1" display="'C21'!A1" xr:uid="{00000000-0004-0000-0000-000011000000}"/>
    <hyperlink ref="E27" location="'C20'!A1" display="'C20'!A1" xr:uid="{1F879F33-C166-40EB-9C9E-EB298EBEDBB2}"/>
    <hyperlink ref="E20" location="'C13'!A1" display="'C13'!A1" xr:uid="{ABA93A46-05EF-41ED-BB64-F6046DAD57C0}"/>
    <hyperlink ref="E21" location="'C14'!A1" display="'C14'!A1" xr:uid="{A5430ABF-8754-45AE-8B22-F9E3414FEA9A}"/>
    <hyperlink ref="E25" location="'C18'!A1" display="'C18'!A1" xr:uid="{B688AF3F-2A78-4804-A57C-E14B589782A7}"/>
  </hyperlinks>
  <printOptions horizontalCentered="1"/>
  <pageMargins left="0.39370078740157483" right="0.78740157480314965" top="0.39370078740157483" bottom="0.98425196850393704" header="0" footer="0"/>
  <pageSetup paperSize="9" orientation="landscape" horizontalDpi="300" verticalDpi="3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autoPageBreaks="0" fitToPage="1"/>
  </sheetPr>
  <dimension ref="A1:L82"/>
  <sheetViews>
    <sheetView showGridLines="0" topLeftCell="A2" workbookViewId="0">
      <selection activeCell="E27" sqref="E27"/>
    </sheetView>
  </sheetViews>
  <sheetFormatPr baseColWidth="10" defaultRowHeight="12.75"/>
  <cols>
    <col min="1" max="1" width="0.140625" style="7" customWidth="1"/>
    <col min="2" max="2" width="2.7109375" style="7" customWidth="1"/>
    <col min="3" max="3" width="19.140625" style="7" customWidth="1"/>
    <col min="4" max="4" width="1.28515625" style="7" customWidth="1"/>
    <col min="5" max="5" width="105.7109375" style="7" customWidth="1"/>
    <col min="6" max="6" width="3" style="31" customWidth="1"/>
  </cols>
  <sheetData>
    <row r="1" spans="2:12" s="7" customFormat="1" ht="0.6" customHeight="1"/>
    <row r="2" spans="2:12" s="7" customFormat="1" ht="21" customHeight="1">
      <c r="E2" s="410" t="s">
        <v>206</v>
      </c>
    </row>
    <row r="3" spans="2:12" s="7" customFormat="1" ht="15" customHeight="1">
      <c r="E3" s="411" t="s">
        <v>219</v>
      </c>
    </row>
    <row r="4" spans="2:12" s="10" customFormat="1" ht="19.899999999999999" customHeight="1">
      <c r="B4" s="11"/>
      <c r="C4" s="12" t="str">
        <f>'C1'!C4</f>
        <v>Servicios de ajuste</v>
      </c>
    </row>
    <row r="5" spans="2:12" s="10" customFormat="1" ht="12.6" customHeight="1">
      <c r="B5" s="11"/>
      <c r="C5" s="13"/>
    </row>
    <row r="6" spans="2:12" s="10" customFormat="1" ht="13.15" customHeight="1">
      <c r="B6" s="11"/>
      <c r="C6" s="16"/>
      <c r="D6" s="28"/>
      <c r="E6" s="28"/>
    </row>
    <row r="7" spans="2:12" s="10" customFormat="1" ht="12.75" customHeight="1">
      <c r="B7" s="11"/>
      <c r="C7" s="510" t="s">
        <v>205</v>
      </c>
      <c r="D7" s="28"/>
      <c r="E7" s="177" t="s">
        <v>31</v>
      </c>
    </row>
    <row r="8" spans="2:12" s="10" customFormat="1" ht="12.75" customHeight="1">
      <c r="B8" s="11"/>
      <c r="C8" s="510"/>
      <c r="D8" s="28"/>
      <c r="E8" s="177" t="s">
        <v>31</v>
      </c>
    </row>
    <row r="9" spans="2:12" s="10" customFormat="1" ht="12.75" customHeight="1">
      <c r="B9" s="11"/>
      <c r="C9" s="510"/>
      <c r="D9" s="28"/>
      <c r="E9" s="177" t="s">
        <v>31</v>
      </c>
    </row>
    <row r="10" spans="2:12" s="10" customFormat="1" ht="12.75" customHeight="1">
      <c r="B10" s="11"/>
      <c r="C10" s="510"/>
      <c r="D10" s="28"/>
      <c r="E10" s="177" t="s">
        <v>31</v>
      </c>
      <c r="J10" s="132" t="s">
        <v>72</v>
      </c>
      <c r="L10" s="132"/>
    </row>
    <row r="11" spans="2:12" s="10" customFormat="1" ht="12.75" customHeight="1">
      <c r="B11" s="11"/>
      <c r="C11" s="419" t="s">
        <v>44</v>
      </c>
      <c r="D11" s="28"/>
      <c r="E11" s="146" t="s">
        <v>31</v>
      </c>
      <c r="J11" s="132" t="s">
        <v>72</v>
      </c>
      <c r="L11" s="132"/>
    </row>
    <row r="12" spans="2:12" s="10" customFormat="1" ht="12.75" customHeight="1">
      <c r="B12" s="11"/>
      <c r="C12" s="419"/>
      <c r="D12" s="28"/>
      <c r="E12" s="146" t="s">
        <v>31</v>
      </c>
      <c r="L12" s="131"/>
    </row>
    <row r="13" spans="2:12" s="10" customFormat="1" ht="12.75" customHeight="1">
      <c r="B13" s="11"/>
      <c r="C13" s="16"/>
      <c r="D13" s="28"/>
      <c r="E13" s="146" t="s">
        <v>31</v>
      </c>
      <c r="L13" s="131"/>
    </row>
    <row r="14" spans="2:12" s="10" customFormat="1" ht="12.75" customHeight="1">
      <c r="B14" s="11"/>
      <c r="C14" s="36"/>
      <c r="D14" s="28"/>
      <c r="E14" s="146" t="s">
        <v>31</v>
      </c>
      <c r="L14" s="131"/>
    </row>
    <row r="15" spans="2:12" s="10" customFormat="1" ht="12.75" customHeight="1">
      <c r="B15" s="11"/>
      <c r="C15" s="16"/>
      <c r="D15" s="28"/>
      <c r="E15" s="146" t="s">
        <v>31</v>
      </c>
      <c r="L15" s="131"/>
    </row>
    <row r="16" spans="2:12" s="10" customFormat="1" ht="12.75" customHeight="1">
      <c r="B16" s="11"/>
      <c r="C16" s="16"/>
      <c r="D16" s="28"/>
      <c r="E16" s="146" t="s">
        <v>31</v>
      </c>
      <c r="L16" s="131"/>
    </row>
    <row r="17" spans="2:12" s="10" customFormat="1" ht="12.75" customHeight="1">
      <c r="B17" s="11"/>
      <c r="C17" s="16"/>
      <c r="D17" s="28"/>
      <c r="E17" s="146" t="s">
        <v>31</v>
      </c>
      <c r="L17" s="131"/>
    </row>
    <row r="18" spans="2:12" s="10" customFormat="1" ht="12.75" customHeight="1">
      <c r="B18" s="11"/>
      <c r="C18" s="16"/>
      <c r="D18" s="28"/>
      <c r="E18" s="146" t="s">
        <v>31</v>
      </c>
      <c r="L18" s="131"/>
    </row>
    <row r="19" spans="2:12" s="10" customFormat="1" ht="12.75" customHeight="1">
      <c r="B19" s="11"/>
      <c r="C19" s="16"/>
      <c r="D19" s="28"/>
      <c r="E19" s="146" t="s">
        <v>31</v>
      </c>
      <c r="L19" s="131"/>
    </row>
    <row r="20" spans="2:12" s="10" customFormat="1" ht="12.75" customHeight="1">
      <c r="B20" s="11"/>
      <c r="C20" s="16"/>
      <c r="D20" s="28"/>
      <c r="E20" s="146" t="s">
        <v>31</v>
      </c>
      <c r="L20" s="131"/>
    </row>
    <row r="21" spans="2:12" s="10" customFormat="1" ht="12.75" customHeight="1">
      <c r="B21" s="11"/>
      <c r="C21" s="16"/>
      <c r="D21" s="28"/>
      <c r="E21" s="146" t="s">
        <v>31</v>
      </c>
      <c r="L21" s="131"/>
    </row>
    <row r="22" spans="2:12">
      <c r="F22" s="7"/>
    </row>
    <row r="23" spans="2:12">
      <c r="F23" s="7"/>
    </row>
    <row r="24" spans="2:12">
      <c r="F24" s="7"/>
    </row>
    <row r="25" spans="2:12">
      <c r="F25" s="7"/>
    </row>
    <row r="26" spans="2:12">
      <c r="F26" s="7"/>
    </row>
    <row r="30" spans="2:12">
      <c r="G30" s="130"/>
    </row>
    <row r="31" spans="2:12">
      <c r="G31" s="130"/>
    </row>
    <row r="32" spans="2:12">
      <c r="G32" s="130"/>
    </row>
    <row r="33" spans="7:7">
      <c r="G33" s="130"/>
    </row>
    <row r="34" spans="7:7">
      <c r="G34" s="130"/>
    </row>
    <row r="35" spans="7:7">
      <c r="G35" s="130"/>
    </row>
    <row r="36" spans="7:7">
      <c r="G36" s="130"/>
    </row>
    <row r="37" spans="7:7">
      <c r="G37" s="107"/>
    </row>
    <row r="38" spans="7:7">
      <c r="G38" s="107"/>
    </row>
    <row r="39" spans="7:7">
      <c r="G39" s="107"/>
    </row>
    <row r="40" spans="7:7">
      <c r="G40" s="107"/>
    </row>
    <row r="41" spans="7:7">
      <c r="G41" s="130"/>
    </row>
    <row r="82" spans="2:2">
      <c r="B82" s="55"/>
    </row>
  </sheetData>
  <mergeCells count="1">
    <mergeCell ref="C7:C10"/>
  </mergeCells>
  <hyperlinks>
    <hyperlink ref="C4" location="Indice!A1" display="Indice!A1" xr:uid="{00000000-0004-0000-0900-000000000000}"/>
  </hyperlinks>
  <printOptions horizontalCentered="1"/>
  <pageMargins left="0.39370078740157483" right="0.78740157480314965" top="0.39370078740157483" bottom="0.98425196850393704" header="0" footer="0"/>
  <pageSetup paperSize="9" orientation="landscape" horizontalDpi="300" verticalDpi="3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30">
    <pageSetUpPr autoPageBreaks="0" fitToPage="1"/>
  </sheetPr>
  <dimension ref="A1:K82"/>
  <sheetViews>
    <sheetView showGridLines="0" topLeftCell="A2" workbookViewId="0">
      <selection activeCell="E27" sqref="E27"/>
    </sheetView>
  </sheetViews>
  <sheetFormatPr baseColWidth="10" defaultColWidth="14.85546875" defaultRowHeight="12.75"/>
  <cols>
    <col min="1" max="1" width="0.140625" style="7" customWidth="1"/>
    <col min="2" max="2" width="2.7109375" style="7" customWidth="1"/>
    <col min="3" max="3" width="23.7109375" style="7" customWidth="1"/>
    <col min="4" max="4" width="1.28515625" style="7" customWidth="1"/>
    <col min="5" max="5" width="105.7109375" style="7" customWidth="1"/>
    <col min="6" max="6" width="3" customWidth="1"/>
    <col min="7" max="7" width="11.42578125" customWidth="1"/>
  </cols>
  <sheetData>
    <row r="1" spans="2:5" s="7" customFormat="1" ht="0.6" customHeight="1"/>
    <row r="2" spans="2:5" s="7" customFormat="1" ht="21" customHeight="1">
      <c r="D2" s="150"/>
      <c r="E2" s="243" t="s">
        <v>206</v>
      </c>
    </row>
    <row r="3" spans="2:5" s="7" customFormat="1" ht="15" customHeight="1">
      <c r="D3" s="151"/>
      <c r="E3" s="244" t="s">
        <v>219</v>
      </c>
    </row>
    <row r="4" spans="2:5" s="10" customFormat="1" ht="19.899999999999999" customHeight="1">
      <c r="B4" s="11"/>
      <c r="C4" s="12" t="str">
        <f>'C1'!C4</f>
        <v>Servicios de ajuste</v>
      </c>
    </row>
    <row r="5" spans="2:5" s="10" customFormat="1" ht="12.6" customHeight="1">
      <c r="B5" s="11"/>
      <c r="C5" s="13"/>
    </row>
    <row r="6" spans="2:5" s="10" customFormat="1" ht="13.15" customHeight="1">
      <c r="B6" s="11"/>
      <c r="C6" s="16"/>
      <c r="D6" s="28"/>
      <c r="E6" s="28"/>
    </row>
    <row r="7" spans="2:5" s="10" customFormat="1" ht="12.75" customHeight="1">
      <c r="B7" s="11"/>
      <c r="C7" s="153" t="s">
        <v>111</v>
      </c>
      <c r="D7" s="28"/>
      <c r="E7" s="177"/>
    </row>
    <row r="8" spans="2:5" s="10" customFormat="1" ht="12.75" customHeight="1">
      <c r="B8" s="11"/>
      <c r="C8" s="154" t="s">
        <v>44</v>
      </c>
      <c r="D8" s="28"/>
      <c r="E8" s="177"/>
    </row>
    <row r="9" spans="2:5" s="10" customFormat="1" ht="12.75" customHeight="1">
      <c r="B9" s="11"/>
      <c r="C9" s="152"/>
      <c r="D9" s="28"/>
      <c r="E9" s="177"/>
    </row>
    <row r="10" spans="2:5" s="10" customFormat="1" ht="12.75" customHeight="1">
      <c r="B10" s="11"/>
      <c r="C10" s="32"/>
      <c r="D10" s="28"/>
      <c r="E10" s="177"/>
    </row>
    <row r="11" spans="2:5" s="10" customFormat="1" ht="12.75" customHeight="1">
      <c r="B11" s="11"/>
      <c r="C11" s="32"/>
      <c r="D11" s="28"/>
      <c r="E11" s="146"/>
    </row>
    <row r="12" spans="2:5" s="10" customFormat="1" ht="12.75" customHeight="1">
      <c r="B12" s="11"/>
      <c r="D12" s="28"/>
      <c r="E12" s="146"/>
    </row>
    <row r="13" spans="2:5" s="10" customFormat="1" ht="12.75" customHeight="1">
      <c r="B13" s="11"/>
      <c r="C13" s="16"/>
      <c r="D13" s="28"/>
      <c r="E13" s="146"/>
    </row>
    <row r="14" spans="2:5" s="10" customFormat="1" ht="12.75" customHeight="1">
      <c r="B14" s="11"/>
      <c r="C14" s="16"/>
      <c r="D14" s="28"/>
      <c r="E14" s="146"/>
    </row>
    <row r="15" spans="2:5" s="10" customFormat="1" ht="12.75" customHeight="1">
      <c r="B15" s="11"/>
      <c r="C15" s="16"/>
      <c r="D15" s="28"/>
      <c r="E15" s="146"/>
    </row>
    <row r="16" spans="2:5" s="10" customFormat="1" ht="12.75" customHeight="1">
      <c r="B16" s="11"/>
      <c r="C16" s="16"/>
      <c r="D16" s="28"/>
      <c r="E16" s="146"/>
    </row>
    <row r="17" spans="1:11" s="10" customFormat="1" ht="12.75" customHeight="1">
      <c r="B17" s="11"/>
      <c r="C17" s="16"/>
      <c r="D17" s="28"/>
      <c r="E17" s="146"/>
    </row>
    <row r="18" spans="1:11" s="10" customFormat="1" ht="12.75" customHeight="1">
      <c r="B18" s="11"/>
      <c r="C18" s="16"/>
      <c r="D18" s="28"/>
      <c r="E18" s="146"/>
    </row>
    <row r="19" spans="1:11" s="10" customFormat="1" ht="12.75" customHeight="1">
      <c r="B19" s="11"/>
      <c r="C19" s="16"/>
      <c r="D19" s="28"/>
      <c r="E19" s="146"/>
    </row>
    <row r="20" spans="1:11" s="10" customFormat="1" ht="12.75" customHeight="1">
      <c r="B20" s="11"/>
      <c r="C20" s="16"/>
      <c r="D20" s="28"/>
      <c r="E20" s="146"/>
    </row>
    <row r="21" spans="1:11" s="10" customFormat="1" ht="12.75" customHeight="1">
      <c r="B21" s="11"/>
      <c r="C21" s="16"/>
      <c r="D21" s="28"/>
      <c r="E21" s="146"/>
    </row>
    <row r="22" spans="1:11">
      <c r="E22" s="178"/>
    </row>
    <row r="23" spans="1:11">
      <c r="E23" s="178"/>
    </row>
    <row r="24" spans="1:11">
      <c r="E24" s="178"/>
    </row>
    <row r="25" spans="1:11" s="90" customFormat="1">
      <c r="A25" s="7"/>
      <c r="B25" s="7"/>
      <c r="C25" s="7"/>
      <c r="D25" s="7"/>
      <c r="E25" s="7"/>
    </row>
    <row r="26" spans="1:11" s="90" customFormat="1">
      <c r="A26" s="7"/>
      <c r="B26" s="7"/>
      <c r="C26" s="7"/>
      <c r="D26" s="7"/>
      <c r="E26" s="7"/>
    </row>
    <row r="27" spans="1:11" s="90" customFormat="1">
      <c r="A27" s="7"/>
      <c r="B27" s="7"/>
      <c r="C27" s="7"/>
      <c r="D27" s="7"/>
      <c r="E27" s="155"/>
    </row>
    <row r="28" spans="1:11" s="90" customFormat="1" ht="24" customHeight="1">
      <c r="A28" s="7"/>
      <c r="B28" s="7"/>
      <c r="C28" s="7"/>
      <c r="D28" s="7"/>
      <c r="E28" s="155"/>
      <c r="F28" s="36"/>
      <c r="G28" s="36"/>
      <c r="H28" s="36"/>
      <c r="I28" s="36"/>
      <c r="J28" s="36"/>
      <c r="K28" s="36"/>
    </row>
    <row r="82" spans="2:2">
      <c r="B82" s="55"/>
    </row>
  </sheetData>
  <phoneticPr fontId="0" type="noConversion"/>
  <hyperlinks>
    <hyperlink ref="C4" location="Indice!A1" display="Indice!A1" xr:uid="{00000000-0004-0000-0A00-000000000000}"/>
  </hyperlinks>
  <printOptions horizontalCentered="1"/>
  <pageMargins left="0.39370078740157483" right="0.78740157480314965" top="0.39370078740157483" bottom="0.98425196850393704" header="0" footer="0"/>
  <pageSetup paperSize="9" orientation="landscape" horizontalDpi="300" verticalDpi="3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39">
    <pageSetUpPr autoPageBreaks="0" fitToPage="1"/>
  </sheetPr>
  <dimension ref="A1:F82"/>
  <sheetViews>
    <sheetView showGridLines="0" topLeftCell="A2" workbookViewId="0">
      <selection activeCell="E27" sqref="E27"/>
    </sheetView>
  </sheetViews>
  <sheetFormatPr baseColWidth="10" defaultColWidth="14.85546875" defaultRowHeight="12.75"/>
  <cols>
    <col min="1" max="1" width="0.140625" style="7" customWidth="1"/>
    <col min="2" max="2" width="2.7109375" style="7" customWidth="1"/>
    <col min="3" max="3" width="23.7109375" style="7" customWidth="1"/>
    <col min="4" max="4" width="1.28515625" style="7" customWidth="1"/>
    <col min="5" max="5" width="105.7109375" style="7" customWidth="1"/>
    <col min="6" max="6" width="1.85546875" style="31" customWidth="1"/>
    <col min="7" max="8" width="11.42578125" customWidth="1"/>
  </cols>
  <sheetData>
    <row r="1" spans="2:5" s="7" customFormat="1" ht="0.6" customHeight="1"/>
    <row r="2" spans="2:5" s="7" customFormat="1" ht="21" customHeight="1">
      <c r="E2" s="243" t="s">
        <v>206</v>
      </c>
    </row>
    <row r="3" spans="2:5" s="7" customFormat="1" ht="15" customHeight="1">
      <c r="E3" s="244" t="s">
        <v>219</v>
      </c>
    </row>
    <row r="4" spans="2:5" s="10" customFormat="1" ht="19.899999999999999" customHeight="1">
      <c r="B4" s="11"/>
      <c r="C4" s="12" t="str">
        <f>Indice!C4</f>
        <v>Servicios de ajuste e intercambios internacionales</v>
      </c>
    </row>
    <row r="5" spans="2:5" s="10" customFormat="1" ht="12.6" customHeight="1">
      <c r="B5" s="11"/>
      <c r="C5" s="13"/>
    </row>
    <row r="6" spans="2:5" s="10" customFormat="1" ht="13.15" customHeight="1">
      <c r="B6" s="11"/>
      <c r="C6" s="16"/>
      <c r="D6" s="28"/>
      <c r="E6" s="28"/>
    </row>
    <row r="7" spans="2:5" s="10" customFormat="1" ht="12.75" customHeight="1">
      <c r="B7" s="11"/>
      <c r="C7" s="497" t="s">
        <v>95</v>
      </c>
      <c r="D7" s="28"/>
      <c r="E7" s="177"/>
    </row>
    <row r="8" spans="2:5" s="10" customFormat="1" ht="12.75" customHeight="1">
      <c r="B8" s="11"/>
      <c r="C8" s="497"/>
      <c r="D8" s="28"/>
      <c r="E8" s="177"/>
    </row>
    <row r="9" spans="2:5" s="10" customFormat="1" ht="12.75" customHeight="1">
      <c r="B9" s="11"/>
      <c r="C9" s="497" t="s">
        <v>110</v>
      </c>
      <c r="D9" s="28"/>
      <c r="E9" s="177"/>
    </row>
    <row r="10" spans="2:5" s="10" customFormat="1" ht="12.75" customHeight="1">
      <c r="B10" s="11"/>
      <c r="C10" s="497"/>
      <c r="D10" s="28"/>
      <c r="E10" s="177"/>
    </row>
    <row r="11" spans="2:5" s="10" customFormat="1" ht="12.75" customHeight="1">
      <c r="B11" s="11"/>
      <c r="C11" s="129"/>
      <c r="D11" s="28"/>
      <c r="E11" s="146"/>
    </row>
    <row r="12" spans="2:5" s="10" customFormat="1" ht="12.75" customHeight="1">
      <c r="B12" s="11"/>
      <c r="D12" s="28"/>
      <c r="E12" s="146"/>
    </row>
    <row r="13" spans="2:5" s="10" customFormat="1" ht="12.75" customHeight="1">
      <c r="B13" s="11"/>
      <c r="C13" s="16"/>
      <c r="D13" s="28"/>
      <c r="E13" s="146"/>
    </row>
    <row r="14" spans="2:5" s="10" customFormat="1" ht="12.75" customHeight="1">
      <c r="B14" s="11"/>
      <c r="C14" s="16"/>
      <c r="D14" s="28"/>
      <c r="E14" s="146"/>
    </row>
    <row r="15" spans="2:5" s="10" customFormat="1" ht="12.75" customHeight="1">
      <c r="B15" s="11"/>
      <c r="C15" s="16"/>
      <c r="D15" s="28"/>
      <c r="E15" s="146"/>
    </row>
    <row r="16" spans="2:5" s="10" customFormat="1" ht="12.75" customHeight="1">
      <c r="B16" s="11"/>
      <c r="C16" s="16"/>
      <c r="D16" s="28"/>
      <c r="E16" s="146"/>
    </row>
    <row r="17" spans="2:5" s="10" customFormat="1" ht="12.75" customHeight="1">
      <c r="B17" s="11"/>
      <c r="C17" s="16"/>
      <c r="D17" s="28"/>
      <c r="E17" s="146"/>
    </row>
    <row r="18" spans="2:5" s="10" customFormat="1" ht="12.75" customHeight="1">
      <c r="B18" s="11"/>
      <c r="C18" s="16"/>
      <c r="D18" s="28"/>
      <c r="E18" s="146"/>
    </row>
    <row r="19" spans="2:5" s="10" customFormat="1" ht="12.75" customHeight="1">
      <c r="B19" s="11"/>
      <c r="C19" s="16"/>
      <c r="D19" s="28"/>
      <c r="E19" s="146"/>
    </row>
    <row r="20" spans="2:5" s="10" customFormat="1" ht="12.75" customHeight="1">
      <c r="B20" s="11"/>
      <c r="C20" s="16"/>
      <c r="D20" s="28"/>
      <c r="E20" s="146"/>
    </row>
    <row r="21" spans="2:5" s="10" customFormat="1" ht="12.75" customHeight="1">
      <c r="B21" s="11"/>
      <c r="C21" s="16"/>
      <c r="D21" s="28"/>
      <c r="E21" s="146"/>
    </row>
    <row r="22" spans="2:5">
      <c r="E22" s="178"/>
    </row>
    <row r="23" spans="2:5">
      <c r="E23" s="178"/>
    </row>
    <row r="24" spans="2:5">
      <c r="E24" s="178"/>
    </row>
    <row r="82" spans="2:2">
      <c r="B82" s="55"/>
    </row>
  </sheetData>
  <mergeCells count="2">
    <mergeCell ref="C7:C8"/>
    <mergeCell ref="C9:C10"/>
  </mergeCells>
  <hyperlinks>
    <hyperlink ref="C4" location="Indice!A1" display="Indice!A1" xr:uid="{00000000-0004-0000-0B00-000000000000}"/>
  </hyperlinks>
  <printOptions horizontalCentered="1"/>
  <pageMargins left="0.39370078740157483" right="0.78740157480314965" top="0.39370078740157483" bottom="0.98425196850393704" header="0" footer="0"/>
  <pageSetup paperSize="9" orientation="landscape" horizontalDpi="300" verticalDpi="3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21">
    <pageSetUpPr autoPageBreaks="0" fitToPage="1"/>
  </sheetPr>
  <dimension ref="A1:F82"/>
  <sheetViews>
    <sheetView showGridLines="0" topLeftCell="A2" workbookViewId="0">
      <selection activeCell="E27" sqref="E27"/>
    </sheetView>
  </sheetViews>
  <sheetFormatPr baseColWidth="10" defaultRowHeight="12.75"/>
  <cols>
    <col min="1" max="1" width="0.140625" style="7" customWidth="1"/>
    <col min="2" max="2" width="2.7109375" style="7" customWidth="1"/>
    <col min="3" max="3" width="23.7109375" style="7" customWidth="1"/>
    <col min="4" max="4" width="1.28515625" style="7" customWidth="1"/>
    <col min="5" max="5" width="105.7109375" style="7" customWidth="1"/>
    <col min="6" max="6" width="2.42578125" style="31" customWidth="1"/>
  </cols>
  <sheetData>
    <row r="1" spans="2:5" s="7" customFormat="1" ht="0.6" customHeight="1"/>
    <row r="2" spans="2:5" s="7" customFormat="1" ht="21" customHeight="1">
      <c r="E2" s="243" t="s">
        <v>206</v>
      </c>
    </row>
    <row r="3" spans="2:5" s="7" customFormat="1" ht="15" customHeight="1">
      <c r="E3" s="244" t="s">
        <v>219</v>
      </c>
    </row>
    <row r="4" spans="2:5" s="10" customFormat="1" ht="19.899999999999999" customHeight="1">
      <c r="B4" s="11"/>
      <c r="C4" s="12" t="str">
        <f>'C1'!C4</f>
        <v>Servicios de ajuste</v>
      </c>
    </row>
    <row r="5" spans="2:5" s="10" customFormat="1" ht="12.6" customHeight="1">
      <c r="B5" s="11"/>
      <c r="C5" s="13"/>
    </row>
    <row r="6" spans="2:5" s="10" customFormat="1" ht="13.15" customHeight="1">
      <c r="B6" s="11"/>
      <c r="C6" s="16"/>
      <c r="D6" s="28"/>
      <c r="E6" s="28"/>
    </row>
    <row r="7" spans="2:5" s="10" customFormat="1" ht="12.75" customHeight="1">
      <c r="B7" s="11"/>
      <c r="C7" s="497" t="s">
        <v>175</v>
      </c>
      <c r="D7" s="28"/>
      <c r="E7" s="177"/>
    </row>
    <row r="8" spans="2:5" s="10" customFormat="1" ht="12.75" customHeight="1">
      <c r="B8" s="11"/>
      <c r="C8" s="497"/>
      <c r="D8" s="28"/>
      <c r="E8" s="177"/>
    </row>
    <row r="9" spans="2:5" s="10" customFormat="1" ht="12.75" customHeight="1">
      <c r="B9" s="11"/>
      <c r="C9" s="497" t="s">
        <v>110</v>
      </c>
      <c r="D9" s="28"/>
      <c r="E9" s="177"/>
    </row>
    <row r="10" spans="2:5" s="10" customFormat="1" ht="12.75" customHeight="1">
      <c r="B10" s="11"/>
      <c r="C10" s="497"/>
      <c r="D10" s="28"/>
      <c r="E10" s="177"/>
    </row>
    <row r="11" spans="2:5" s="10" customFormat="1" ht="12.75" customHeight="1">
      <c r="B11" s="11"/>
      <c r="C11" s="30"/>
      <c r="D11" s="28"/>
      <c r="E11" s="146"/>
    </row>
    <row r="12" spans="2:5" s="10" customFormat="1" ht="12.75" customHeight="1">
      <c r="B12" s="11"/>
      <c r="C12" s="61"/>
      <c r="D12" s="28"/>
      <c r="E12" s="146"/>
    </row>
    <row r="13" spans="2:5" s="10" customFormat="1" ht="12.75" customHeight="1">
      <c r="B13" s="11"/>
      <c r="C13" s="61"/>
      <c r="D13" s="28"/>
      <c r="E13" s="146"/>
    </row>
    <row r="14" spans="2:5" s="10" customFormat="1" ht="12.75" customHeight="1">
      <c r="B14" s="11"/>
      <c r="C14" s="61"/>
      <c r="D14" s="28"/>
      <c r="E14" s="146"/>
    </row>
    <row r="15" spans="2:5" s="10" customFormat="1" ht="12.75" customHeight="1">
      <c r="B15" s="11"/>
      <c r="C15" s="16"/>
      <c r="D15" s="28"/>
      <c r="E15" s="146"/>
    </row>
    <row r="16" spans="2:5" s="10" customFormat="1" ht="12.75" customHeight="1">
      <c r="B16" s="11"/>
      <c r="C16" s="16"/>
      <c r="D16" s="28"/>
      <c r="E16" s="146"/>
    </row>
    <row r="17" spans="2:5" s="10" customFormat="1" ht="12.75" customHeight="1">
      <c r="B17" s="11"/>
      <c r="C17" s="16"/>
      <c r="D17" s="28"/>
      <c r="E17" s="146"/>
    </row>
    <row r="18" spans="2:5" s="10" customFormat="1" ht="12.75" customHeight="1">
      <c r="B18" s="11"/>
      <c r="C18" s="16"/>
      <c r="D18" s="28"/>
      <c r="E18" s="146"/>
    </row>
    <row r="19" spans="2:5" s="10" customFormat="1" ht="12.75" customHeight="1">
      <c r="B19" s="11"/>
      <c r="C19" s="16"/>
      <c r="D19" s="28"/>
      <c r="E19" s="146"/>
    </row>
    <row r="20" spans="2:5" s="10" customFormat="1" ht="12.75" customHeight="1">
      <c r="B20" s="11"/>
      <c r="C20" s="16"/>
      <c r="D20" s="28"/>
      <c r="E20" s="146"/>
    </row>
    <row r="21" spans="2:5" s="10" customFormat="1" ht="12.75" customHeight="1">
      <c r="B21" s="11"/>
      <c r="C21" s="16"/>
      <c r="D21" s="28"/>
      <c r="E21" s="146"/>
    </row>
    <row r="22" spans="2:5">
      <c r="E22" s="178"/>
    </row>
    <row r="23" spans="2:5">
      <c r="E23" s="178"/>
    </row>
    <row r="24" spans="2:5">
      <c r="E24" s="178"/>
    </row>
    <row r="82" spans="2:2">
      <c r="B82" s="55"/>
    </row>
  </sheetData>
  <mergeCells count="2">
    <mergeCell ref="C7:C8"/>
    <mergeCell ref="C9:C10"/>
  </mergeCells>
  <phoneticPr fontId="0" type="noConversion"/>
  <hyperlinks>
    <hyperlink ref="C4" location="Indice!A1" display="Indice!A1" xr:uid="{00000000-0004-0000-0C00-000000000000}"/>
  </hyperlinks>
  <printOptions horizontalCentered="1"/>
  <pageMargins left="0.39370078740157483" right="0.78740157480314965" top="0.39370078740157483" bottom="0.98425196850393704" header="0" footer="0"/>
  <pageSetup paperSize="9" orientation="landscape" horizontalDpi="300" verticalDpi="300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autoPageBreaks="0" fitToPage="1"/>
  </sheetPr>
  <dimension ref="B1:P35"/>
  <sheetViews>
    <sheetView showGridLines="0" workbookViewId="0">
      <selection activeCell="E27" sqref="E27"/>
    </sheetView>
  </sheetViews>
  <sheetFormatPr baseColWidth="10" defaultColWidth="11.42578125" defaultRowHeight="12.75"/>
  <cols>
    <col min="1" max="1" width="0.140625" style="249" customWidth="1"/>
    <col min="2" max="2" width="2.7109375" style="249" customWidth="1"/>
    <col min="3" max="3" width="23.7109375" style="249" customWidth="1"/>
    <col min="4" max="4" width="1.28515625" style="249" customWidth="1"/>
    <col min="5" max="5" width="105.7109375" style="249" customWidth="1"/>
    <col min="6" max="6" width="9.85546875" style="249" customWidth="1"/>
    <col min="7" max="7" width="4.28515625" style="249" customWidth="1"/>
    <col min="8" max="16384" width="11.42578125" style="249"/>
  </cols>
  <sheetData>
    <row r="1" spans="2:16" ht="0.75" customHeight="1"/>
    <row r="2" spans="2:16" ht="21" customHeight="1">
      <c r="B2" s="267"/>
      <c r="E2" s="494" t="s">
        <v>206</v>
      </c>
      <c r="F2" s="494"/>
    </row>
    <row r="3" spans="2:16" ht="15" customHeight="1">
      <c r="E3" s="495" t="s">
        <v>219</v>
      </c>
      <c r="F3" s="495"/>
    </row>
    <row r="4" spans="2:16" s="251" customFormat="1" ht="20.25" customHeight="1">
      <c r="B4" s="250"/>
      <c r="C4" s="12" t="str">
        <f>'C15'!C4</f>
        <v>Intercambios internacionales</v>
      </c>
    </row>
    <row r="5" spans="2:16" s="251" customFormat="1" ht="12.75" customHeight="1">
      <c r="B5" s="250"/>
      <c r="C5" s="252"/>
    </row>
    <row r="6" spans="2:16" s="251" customFormat="1" ht="13.5" customHeight="1">
      <c r="B6" s="250"/>
      <c r="C6" s="253"/>
      <c r="D6" s="254"/>
      <c r="E6" s="254"/>
    </row>
    <row r="7" spans="2:16" s="251" customFormat="1" ht="12.75" customHeight="1">
      <c r="B7" s="250"/>
      <c r="C7" s="511" t="s">
        <v>258</v>
      </c>
      <c r="D7" s="254"/>
      <c r="E7" s="256"/>
      <c r="F7" s="326"/>
      <c r="G7" s="268"/>
    </row>
    <row r="8" spans="2:16" s="251" customFormat="1" ht="12.75" customHeight="1">
      <c r="B8" s="250"/>
      <c r="C8" s="511"/>
      <c r="D8" s="254"/>
      <c r="E8" s="256"/>
      <c r="F8" s="326"/>
    </row>
    <row r="9" spans="2:16" s="251" customFormat="1" ht="12.75" customHeight="1">
      <c r="B9" s="250"/>
      <c r="C9" s="511"/>
      <c r="D9" s="254"/>
      <c r="E9" s="256"/>
      <c r="F9" s="326"/>
    </row>
    <row r="10" spans="2:16" s="251" customFormat="1" ht="12.75" customHeight="1">
      <c r="B10" s="250"/>
      <c r="C10" s="387" t="s">
        <v>44</v>
      </c>
      <c r="D10" s="254"/>
      <c r="E10" s="256"/>
      <c r="F10" s="326"/>
    </row>
    <row r="11" spans="2:16" s="251" customFormat="1" ht="12.75" customHeight="1">
      <c r="B11" s="250"/>
      <c r="D11" s="254"/>
      <c r="E11" s="261"/>
      <c r="F11" s="326"/>
      <c r="G11" s="269"/>
    </row>
    <row r="12" spans="2:16" s="251" customFormat="1" ht="12.75" customHeight="1">
      <c r="B12" s="250"/>
      <c r="D12" s="254"/>
      <c r="E12" s="261"/>
      <c r="F12" s="326"/>
      <c r="G12" s="269"/>
      <c r="O12" s="268"/>
      <c r="P12" s="271"/>
    </row>
    <row r="13" spans="2:16" s="251" customFormat="1" ht="12.75" customHeight="1">
      <c r="B13" s="250"/>
      <c r="D13" s="254"/>
      <c r="E13" s="261"/>
      <c r="F13" s="326"/>
      <c r="G13" s="269"/>
      <c r="O13" s="268"/>
      <c r="P13" s="271"/>
    </row>
    <row r="14" spans="2:16" s="251" customFormat="1" ht="12.75" customHeight="1">
      <c r="B14" s="250"/>
      <c r="C14" s="272"/>
      <c r="D14" s="254"/>
      <c r="E14" s="261"/>
      <c r="F14" s="326"/>
      <c r="G14" s="269"/>
      <c r="O14" s="268"/>
      <c r="P14" s="271"/>
    </row>
    <row r="15" spans="2:16" s="251" customFormat="1" ht="12.75" customHeight="1">
      <c r="B15" s="250"/>
      <c r="C15" s="272"/>
      <c r="D15" s="254"/>
      <c r="E15" s="261"/>
      <c r="F15" s="326"/>
      <c r="G15" s="269"/>
      <c r="O15" s="268"/>
      <c r="P15" s="271"/>
    </row>
    <row r="16" spans="2:16" s="251" customFormat="1" ht="12.75" customHeight="1">
      <c r="B16" s="250"/>
      <c r="C16" s="272"/>
      <c r="D16" s="254"/>
      <c r="E16" s="261"/>
      <c r="F16" s="326"/>
      <c r="G16" s="269"/>
      <c r="O16" s="268"/>
      <c r="P16" s="271"/>
    </row>
    <row r="17" spans="2:16" s="251" customFormat="1" ht="12.75" customHeight="1">
      <c r="B17" s="250"/>
      <c r="C17" s="253"/>
      <c r="D17" s="254"/>
      <c r="E17" s="261"/>
      <c r="F17" s="326"/>
      <c r="O17" s="268"/>
      <c r="P17" s="271"/>
    </row>
    <row r="18" spans="2:16" s="251" customFormat="1" ht="12.75" customHeight="1">
      <c r="B18" s="250"/>
      <c r="C18" s="253"/>
      <c r="D18" s="254"/>
      <c r="E18" s="261"/>
      <c r="F18" s="326"/>
      <c r="G18" s="269"/>
      <c r="O18" s="268"/>
      <c r="P18" s="271"/>
    </row>
    <row r="19" spans="2:16" s="251" customFormat="1" ht="12.75" customHeight="1">
      <c r="B19" s="250"/>
      <c r="C19" s="253"/>
      <c r="D19" s="254"/>
      <c r="E19" s="261"/>
      <c r="F19" s="326"/>
      <c r="G19" s="269"/>
      <c r="O19" s="268"/>
      <c r="P19" s="271"/>
    </row>
    <row r="20" spans="2:16" s="251" customFormat="1" ht="12.75" customHeight="1">
      <c r="B20" s="250"/>
      <c r="C20" s="253"/>
      <c r="D20" s="254"/>
      <c r="E20" s="261"/>
      <c r="F20" s="326"/>
      <c r="G20" s="269"/>
      <c r="O20" s="268"/>
      <c r="P20" s="271"/>
    </row>
    <row r="21" spans="2:16" s="251" customFormat="1" ht="12.75" customHeight="1">
      <c r="B21" s="250"/>
      <c r="C21" s="253"/>
      <c r="D21" s="254"/>
      <c r="E21" s="261"/>
      <c r="F21" s="326"/>
      <c r="G21" s="269"/>
    </row>
    <row r="22" spans="2:16">
      <c r="E22" s="264"/>
      <c r="F22" s="264"/>
      <c r="G22" s="273"/>
      <c r="J22" s="251"/>
      <c r="K22" s="251"/>
      <c r="L22" s="251"/>
      <c r="M22" s="251"/>
    </row>
    <row r="23" spans="2:16">
      <c r="E23" s="264"/>
      <c r="F23" s="264"/>
      <c r="J23" s="251"/>
      <c r="K23" s="251"/>
      <c r="L23" s="251"/>
      <c r="M23" s="251"/>
    </row>
    <row r="24" spans="2:16">
      <c r="E24" s="264"/>
      <c r="F24" s="264"/>
      <c r="J24" s="251"/>
      <c r="K24" s="251"/>
      <c r="L24" s="251"/>
      <c r="M24" s="251"/>
    </row>
    <row r="25" spans="2:16" ht="16.149999999999999" customHeight="1">
      <c r="E25" s="274"/>
      <c r="J25" s="251"/>
      <c r="K25" s="251"/>
      <c r="L25" s="251"/>
      <c r="M25" s="251"/>
    </row>
    <row r="26" spans="2:16">
      <c r="E26" s="275"/>
      <c r="J26" s="251"/>
      <c r="K26" s="251"/>
      <c r="L26" s="251"/>
      <c r="M26" s="251"/>
    </row>
    <row r="27" spans="2:16">
      <c r="E27" s="276" t="s">
        <v>114</v>
      </c>
      <c r="J27" s="251"/>
      <c r="K27" s="251"/>
      <c r="L27" s="251"/>
      <c r="M27" s="251"/>
    </row>
    <row r="28" spans="2:16">
      <c r="J28" s="251"/>
      <c r="K28" s="251"/>
      <c r="L28" s="251"/>
      <c r="M28" s="251"/>
    </row>
    <row r="29" spans="2:16">
      <c r="J29" s="251"/>
      <c r="K29" s="251"/>
      <c r="L29" s="251"/>
      <c r="M29" s="251"/>
    </row>
    <row r="30" spans="2:16">
      <c r="J30" s="251"/>
      <c r="K30" s="251"/>
      <c r="L30" s="251"/>
      <c r="M30" s="251"/>
    </row>
    <row r="31" spans="2:16">
      <c r="J31" s="251"/>
      <c r="K31" s="251"/>
      <c r="L31" s="251"/>
      <c r="M31" s="251"/>
    </row>
    <row r="32" spans="2:16">
      <c r="J32" s="251"/>
      <c r="K32" s="251"/>
      <c r="L32" s="251"/>
      <c r="M32" s="251"/>
    </row>
    <row r="33" spans="10:13">
      <c r="J33" s="251"/>
      <c r="K33" s="251"/>
      <c r="L33" s="251"/>
      <c r="M33" s="251"/>
    </row>
    <row r="34" spans="10:13">
      <c r="J34" s="251"/>
      <c r="K34" s="251"/>
      <c r="L34" s="251"/>
      <c r="M34" s="251"/>
    </row>
    <row r="35" spans="10:13">
      <c r="J35" s="251"/>
      <c r="K35" s="251"/>
      <c r="L35" s="251"/>
      <c r="M35" s="251"/>
    </row>
  </sheetData>
  <mergeCells count="3">
    <mergeCell ref="E2:F2"/>
    <mergeCell ref="E3:F3"/>
    <mergeCell ref="C7:C9"/>
  </mergeCells>
  <hyperlinks>
    <hyperlink ref="C4" location="Indice!A1" display="Indice!A1" xr:uid="{00000000-0004-0000-1100-000000000000}"/>
  </hyperlinks>
  <printOptions horizontalCentered="1"/>
  <pageMargins left="0.39370078740157483" right="0.78740157480314965" top="0.39370078740157483" bottom="0.98425196850393704" header="0" footer="0"/>
  <pageSetup paperSize="9" scale="95" orientation="landscape" horizontalDpi="300" verticalDpi="300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0924CC-235E-4AB7-8BF2-14C80C9825D9}">
  <sheetPr>
    <pageSetUpPr autoPageBreaks="0" fitToPage="1"/>
  </sheetPr>
  <dimension ref="B1:P35"/>
  <sheetViews>
    <sheetView showGridLines="0" workbookViewId="0">
      <selection activeCell="E27" sqref="E27"/>
    </sheetView>
  </sheetViews>
  <sheetFormatPr baseColWidth="10" defaultColWidth="11.42578125" defaultRowHeight="12.75"/>
  <cols>
    <col min="1" max="1" width="0.140625" style="249" customWidth="1"/>
    <col min="2" max="2" width="2.7109375" style="249" customWidth="1"/>
    <col min="3" max="3" width="23.7109375" style="249" customWidth="1"/>
    <col min="4" max="4" width="1.28515625" style="249" customWidth="1"/>
    <col min="5" max="5" width="105.7109375" style="249" customWidth="1"/>
    <col min="6" max="6" width="9.85546875" style="249" customWidth="1"/>
    <col min="7" max="7" width="4.28515625" style="249" customWidth="1"/>
    <col min="8" max="16384" width="11.42578125" style="249"/>
  </cols>
  <sheetData>
    <row r="1" spans="2:16" ht="0.75" customHeight="1"/>
    <row r="2" spans="2:16" ht="21" customHeight="1">
      <c r="B2" s="267"/>
      <c r="E2" s="494" t="s">
        <v>206</v>
      </c>
      <c r="F2" s="494"/>
    </row>
    <row r="3" spans="2:16" ht="15" customHeight="1">
      <c r="E3" s="495" t="s">
        <v>219</v>
      </c>
      <c r="F3" s="495"/>
    </row>
    <row r="4" spans="2:16" s="251" customFormat="1" ht="20.25" customHeight="1">
      <c r="B4" s="250"/>
      <c r="C4" s="12" t="str">
        <f>'C15'!C4</f>
        <v>Intercambios internacionales</v>
      </c>
    </row>
    <row r="5" spans="2:16" s="251" customFormat="1" ht="12.75" customHeight="1">
      <c r="B5" s="250"/>
      <c r="C5" s="252"/>
    </row>
    <row r="6" spans="2:16" s="251" customFormat="1" ht="13.5" customHeight="1">
      <c r="B6" s="250"/>
      <c r="C6" s="253"/>
      <c r="D6" s="254"/>
      <c r="E6" s="254"/>
    </row>
    <row r="7" spans="2:16" s="251" customFormat="1" ht="12.75" customHeight="1">
      <c r="B7" s="250"/>
      <c r="C7" s="512" t="s">
        <v>260</v>
      </c>
      <c r="D7" s="254"/>
      <c r="E7" s="256"/>
      <c r="F7" s="326"/>
      <c r="G7" s="268"/>
    </row>
    <row r="8" spans="2:16" s="251" customFormat="1" ht="12.75" customHeight="1">
      <c r="B8" s="250"/>
      <c r="C8" s="512"/>
      <c r="D8" s="254"/>
      <c r="E8" s="256"/>
      <c r="F8" s="326"/>
    </row>
    <row r="9" spans="2:16" s="251" customFormat="1" ht="12.75" customHeight="1">
      <c r="B9" s="250"/>
      <c r="C9" s="512"/>
      <c r="D9" s="254"/>
      <c r="E9" s="256"/>
      <c r="F9" s="326"/>
    </row>
    <row r="10" spans="2:16" s="251" customFormat="1" ht="12.75" customHeight="1">
      <c r="B10" s="250"/>
      <c r="C10" s="512"/>
      <c r="D10" s="254"/>
      <c r="E10" s="256"/>
      <c r="F10" s="326"/>
    </row>
    <row r="11" spans="2:16" s="251" customFormat="1" ht="12.75" customHeight="1">
      <c r="B11" s="250"/>
      <c r="C11" s="387" t="s">
        <v>44</v>
      </c>
      <c r="D11" s="254"/>
      <c r="E11" s="261"/>
      <c r="F11" s="326"/>
      <c r="G11" s="269"/>
    </row>
    <row r="12" spans="2:16" s="251" customFormat="1" ht="12.75" customHeight="1">
      <c r="B12" s="250"/>
      <c r="D12" s="254"/>
      <c r="E12" s="261"/>
      <c r="F12" s="326"/>
      <c r="G12" s="269"/>
      <c r="O12" s="268"/>
      <c r="P12" s="271"/>
    </row>
    <row r="13" spans="2:16" s="251" customFormat="1" ht="12.75" customHeight="1">
      <c r="B13" s="250"/>
      <c r="D13" s="254"/>
      <c r="E13" s="261"/>
      <c r="F13" s="326"/>
      <c r="G13" s="269"/>
      <c r="O13" s="268"/>
      <c r="P13" s="271"/>
    </row>
    <row r="14" spans="2:16" s="251" customFormat="1" ht="12.75" customHeight="1">
      <c r="B14" s="250"/>
      <c r="C14" s="387"/>
      <c r="D14" s="254"/>
      <c r="E14" s="261"/>
      <c r="F14" s="326"/>
      <c r="G14" s="269"/>
      <c r="O14" s="268"/>
      <c r="P14" s="271"/>
    </row>
    <row r="15" spans="2:16" s="251" customFormat="1" ht="12.75" customHeight="1">
      <c r="B15" s="250"/>
      <c r="C15" s="387"/>
      <c r="D15" s="254"/>
      <c r="E15" s="261"/>
      <c r="F15" s="326"/>
      <c r="G15" s="269"/>
      <c r="O15" s="268"/>
      <c r="P15" s="271"/>
    </row>
    <row r="16" spans="2:16" s="251" customFormat="1" ht="12.75" customHeight="1">
      <c r="B16" s="250"/>
      <c r="C16" s="387"/>
      <c r="D16" s="254"/>
      <c r="E16" s="261"/>
      <c r="F16" s="326"/>
      <c r="G16" s="269"/>
      <c r="O16" s="268"/>
      <c r="P16" s="271"/>
    </row>
    <row r="17" spans="2:16" s="251" customFormat="1" ht="12.75" customHeight="1">
      <c r="B17" s="250"/>
      <c r="C17" s="253"/>
      <c r="D17" s="254"/>
      <c r="E17" s="261"/>
      <c r="F17" s="326"/>
      <c r="O17" s="268"/>
      <c r="P17" s="271"/>
    </row>
    <row r="18" spans="2:16" s="251" customFormat="1" ht="12.75" customHeight="1">
      <c r="B18" s="250"/>
      <c r="C18" s="253"/>
      <c r="D18" s="254"/>
      <c r="E18" s="261"/>
      <c r="F18" s="326"/>
      <c r="G18" s="269"/>
      <c r="O18" s="268"/>
      <c r="P18" s="271"/>
    </row>
    <row r="19" spans="2:16" s="251" customFormat="1" ht="12.75" customHeight="1">
      <c r="B19" s="250"/>
      <c r="C19" s="253"/>
      <c r="D19" s="254"/>
      <c r="E19" s="261"/>
      <c r="F19" s="326"/>
      <c r="G19" s="269"/>
      <c r="O19" s="268"/>
      <c r="P19" s="271"/>
    </row>
    <row r="20" spans="2:16" s="251" customFormat="1" ht="12.75" customHeight="1">
      <c r="B20" s="250"/>
      <c r="C20" s="253"/>
      <c r="D20" s="254"/>
      <c r="E20" s="261"/>
      <c r="F20" s="326"/>
      <c r="G20" s="269"/>
      <c r="O20" s="268"/>
      <c r="P20" s="271"/>
    </row>
    <row r="21" spans="2:16" s="251" customFormat="1" ht="12.75" customHeight="1">
      <c r="B21" s="250"/>
      <c r="C21" s="253"/>
      <c r="D21" s="254"/>
      <c r="E21" s="261"/>
      <c r="F21" s="326"/>
      <c r="G21" s="269"/>
    </row>
    <row r="22" spans="2:16">
      <c r="E22" s="264"/>
      <c r="F22" s="264"/>
      <c r="G22" s="273"/>
      <c r="J22" s="251"/>
      <c r="K22" s="251"/>
      <c r="L22" s="251"/>
      <c r="M22" s="251"/>
    </row>
    <row r="23" spans="2:16">
      <c r="E23" s="264"/>
      <c r="F23" s="264"/>
      <c r="J23" s="251"/>
      <c r="K23" s="251"/>
      <c r="L23" s="251"/>
      <c r="M23" s="251"/>
    </row>
    <row r="24" spans="2:16">
      <c r="E24" s="264"/>
      <c r="F24" s="264"/>
      <c r="J24" s="251"/>
      <c r="K24" s="251"/>
      <c r="L24" s="251"/>
      <c r="M24" s="251"/>
    </row>
    <row r="25" spans="2:16" ht="16.149999999999999" customHeight="1">
      <c r="E25" s="274"/>
      <c r="J25" s="251"/>
      <c r="K25" s="251"/>
      <c r="L25" s="251"/>
      <c r="M25" s="251"/>
    </row>
    <row r="26" spans="2:16">
      <c r="E26" s="275"/>
      <c r="J26" s="251"/>
      <c r="K26" s="251"/>
      <c r="L26" s="251"/>
      <c r="M26" s="251"/>
    </row>
    <row r="27" spans="2:16">
      <c r="E27" s="276" t="s">
        <v>114</v>
      </c>
      <c r="J27" s="251"/>
      <c r="K27" s="251"/>
      <c r="L27" s="251"/>
      <c r="M27" s="251"/>
    </row>
    <row r="28" spans="2:16">
      <c r="J28" s="251"/>
      <c r="K28" s="251"/>
      <c r="L28" s="251"/>
      <c r="M28" s="251"/>
    </row>
    <row r="29" spans="2:16">
      <c r="J29" s="251"/>
      <c r="K29" s="251"/>
      <c r="L29" s="251"/>
      <c r="M29" s="251"/>
    </row>
    <row r="30" spans="2:16">
      <c r="J30" s="251"/>
      <c r="K30" s="251"/>
      <c r="L30" s="251"/>
      <c r="M30" s="251"/>
    </row>
    <row r="31" spans="2:16">
      <c r="J31" s="251"/>
      <c r="K31" s="251"/>
      <c r="L31" s="251"/>
      <c r="M31" s="251"/>
    </row>
    <row r="32" spans="2:16">
      <c r="J32" s="251"/>
      <c r="K32" s="251"/>
      <c r="L32" s="251"/>
      <c r="M32" s="251"/>
    </row>
    <row r="33" spans="10:13">
      <c r="J33" s="251"/>
      <c r="K33" s="251"/>
      <c r="L33" s="251"/>
      <c r="M33" s="251"/>
    </row>
    <row r="34" spans="10:13">
      <c r="J34" s="251"/>
      <c r="K34" s="251"/>
      <c r="L34" s="251"/>
      <c r="M34" s="251"/>
    </row>
    <row r="35" spans="10:13">
      <c r="J35" s="251"/>
      <c r="K35" s="251"/>
      <c r="L35" s="251"/>
      <c r="M35" s="251"/>
    </row>
  </sheetData>
  <mergeCells count="3">
    <mergeCell ref="E2:F2"/>
    <mergeCell ref="E3:F3"/>
    <mergeCell ref="C7:C10"/>
  </mergeCells>
  <hyperlinks>
    <hyperlink ref="C4" location="Indice!A1" display="Indice!A1" xr:uid="{29A7FC14-1A07-462C-B37D-31017F8C2C46}"/>
  </hyperlinks>
  <printOptions horizontalCentered="1"/>
  <pageMargins left="0.39370078740157483" right="0.78740157480314965" top="0.39370078740157483" bottom="0.98425196850393704" header="0" footer="0"/>
  <pageSetup paperSize="9" scale="95" orientation="landscape" horizontalDpi="300" verticalDpi="300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autoPageBreaks="0" fitToPage="1"/>
  </sheetPr>
  <dimension ref="B1:O26"/>
  <sheetViews>
    <sheetView showGridLines="0" workbookViewId="0">
      <selection activeCell="E27" sqref="E27"/>
    </sheetView>
  </sheetViews>
  <sheetFormatPr baseColWidth="10" defaultColWidth="11.42578125" defaultRowHeight="12.75"/>
  <cols>
    <col min="1" max="1" width="0.140625" style="249" customWidth="1"/>
    <col min="2" max="2" width="2.7109375" style="249" customWidth="1"/>
    <col min="3" max="3" width="23.7109375" style="249" customWidth="1"/>
    <col min="4" max="4" width="1.28515625" style="249" customWidth="1"/>
    <col min="5" max="5" width="105.7109375" style="249" customWidth="1"/>
    <col min="6" max="6" width="2.42578125" style="249" customWidth="1"/>
    <col min="7" max="8" width="11.42578125" style="249"/>
    <col min="9" max="16" width="22.7109375" style="249" customWidth="1"/>
    <col min="17" max="16384" width="11.42578125" style="249"/>
  </cols>
  <sheetData>
    <row r="1" spans="2:15" ht="0.75" customHeight="1"/>
    <row r="2" spans="2:15" ht="21" customHeight="1">
      <c r="E2" s="243" t="s">
        <v>206</v>
      </c>
    </row>
    <row r="3" spans="2:15" ht="15" customHeight="1">
      <c r="E3" s="244" t="s">
        <v>219</v>
      </c>
    </row>
    <row r="4" spans="2:15" s="251" customFormat="1" ht="20.25" customHeight="1">
      <c r="B4" s="250"/>
      <c r="C4" s="12" t="s">
        <v>207</v>
      </c>
    </row>
    <row r="5" spans="2:15" s="251" customFormat="1" ht="12.75" customHeight="1">
      <c r="B5" s="250"/>
      <c r="C5" s="252"/>
    </row>
    <row r="6" spans="2:15" s="251" customFormat="1" ht="13.5" customHeight="1">
      <c r="B6" s="250"/>
      <c r="C6" s="253"/>
      <c r="D6" s="254"/>
      <c r="E6" s="254"/>
      <c r="J6" s="255"/>
      <c r="K6" s="255"/>
      <c r="L6" s="255"/>
      <c r="M6" s="513"/>
      <c r="N6" s="513"/>
      <c r="O6" s="513"/>
    </row>
    <row r="7" spans="2:15" s="251" customFormat="1" ht="12.75" customHeight="1">
      <c r="B7" s="250"/>
      <c r="C7" s="514" t="s">
        <v>176</v>
      </c>
      <c r="D7" s="254"/>
      <c r="E7" s="256"/>
      <c r="I7" s="257"/>
      <c r="J7" s="257"/>
      <c r="K7" s="257"/>
      <c r="L7" s="257"/>
      <c r="M7" s="257"/>
      <c r="N7" s="257"/>
      <c r="O7" s="257"/>
    </row>
    <row r="8" spans="2:15" s="251" customFormat="1" ht="12.75" customHeight="1">
      <c r="B8" s="250"/>
      <c r="C8" s="514"/>
      <c r="D8" s="254"/>
      <c r="E8" s="256"/>
      <c r="I8" s="257"/>
      <c r="J8" s="257"/>
      <c r="K8" s="257"/>
      <c r="L8" s="257"/>
      <c r="M8" s="257"/>
      <c r="N8" s="257"/>
      <c r="O8" s="257"/>
    </row>
    <row r="9" spans="2:15" s="251" customFormat="1" ht="12.75" customHeight="1">
      <c r="B9" s="250"/>
      <c r="C9" s="514"/>
      <c r="D9" s="254"/>
      <c r="E9" s="256"/>
      <c r="I9" s="257"/>
      <c r="J9" s="257"/>
      <c r="K9" s="257"/>
      <c r="L9" s="257"/>
      <c r="M9" s="257"/>
      <c r="N9" s="257"/>
      <c r="O9" s="257"/>
    </row>
    <row r="10" spans="2:15" s="251" customFormat="1" ht="12.75" customHeight="1">
      <c r="B10" s="250"/>
      <c r="C10" s="514"/>
      <c r="D10" s="254"/>
      <c r="E10" s="256"/>
      <c r="I10" s="258"/>
      <c r="J10" s="259"/>
      <c r="K10" s="259"/>
      <c r="L10" s="259"/>
      <c r="M10" s="259"/>
      <c r="N10" s="259"/>
      <c r="O10" s="259"/>
    </row>
    <row r="11" spans="2:15" s="251" customFormat="1" ht="12.75" customHeight="1">
      <c r="B11" s="250"/>
      <c r="C11" s="260" t="s">
        <v>84</v>
      </c>
      <c r="D11" s="254"/>
      <c r="E11" s="261"/>
      <c r="I11" s="258"/>
      <c r="J11" s="259"/>
      <c r="K11" s="259"/>
      <c r="L11" s="259"/>
      <c r="M11" s="259"/>
      <c r="N11" s="259"/>
      <c r="O11" s="259"/>
    </row>
    <row r="12" spans="2:15" s="251" customFormat="1" ht="12.75" customHeight="1">
      <c r="B12" s="250"/>
      <c r="C12" s="262"/>
      <c r="D12" s="254"/>
      <c r="E12" s="261"/>
      <c r="I12" s="258"/>
      <c r="J12" s="259"/>
      <c r="K12" s="259"/>
      <c r="L12" s="259"/>
      <c r="M12" s="259"/>
      <c r="N12" s="259"/>
      <c r="O12" s="259"/>
    </row>
    <row r="13" spans="2:15" s="251" customFormat="1" ht="12.75" customHeight="1">
      <c r="B13" s="250"/>
      <c r="C13" s="263"/>
      <c r="D13" s="254"/>
      <c r="E13" s="261"/>
      <c r="I13" s="258"/>
      <c r="J13" s="259"/>
      <c r="K13" s="259"/>
      <c r="L13" s="259"/>
      <c r="M13" s="259"/>
      <c r="N13" s="259"/>
      <c r="O13" s="259"/>
    </row>
    <row r="14" spans="2:15" s="251" customFormat="1" ht="12.75" customHeight="1">
      <c r="B14" s="250"/>
      <c r="C14" s="263"/>
      <c r="D14" s="254"/>
      <c r="E14" s="261"/>
      <c r="I14" s="258"/>
      <c r="J14" s="259"/>
      <c r="K14" s="259"/>
      <c r="L14" s="259"/>
      <c r="M14" s="259"/>
      <c r="N14" s="259"/>
      <c r="O14" s="259"/>
    </row>
    <row r="15" spans="2:15" s="251" customFormat="1" ht="12.75" customHeight="1">
      <c r="B15" s="250"/>
      <c r="D15" s="254"/>
      <c r="E15" s="261"/>
      <c r="I15" s="258"/>
      <c r="J15" s="259"/>
      <c r="K15" s="259"/>
      <c r="L15" s="259"/>
      <c r="M15" s="259"/>
      <c r="N15" s="259"/>
      <c r="O15" s="259"/>
    </row>
    <row r="16" spans="2:15" s="251" customFormat="1" ht="12.75" customHeight="1">
      <c r="B16" s="250"/>
      <c r="C16" s="253"/>
      <c r="D16" s="254"/>
      <c r="E16" s="261"/>
      <c r="I16" s="258"/>
      <c r="J16" s="259"/>
      <c r="K16" s="259"/>
      <c r="L16" s="259"/>
      <c r="M16" s="259"/>
      <c r="N16" s="259"/>
      <c r="O16" s="259"/>
    </row>
    <row r="17" spans="2:15" s="251" customFormat="1" ht="12.75" customHeight="1">
      <c r="B17" s="250"/>
      <c r="C17" s="253"/>
      <c r="D17" s="254"/>
      <c r="E17" s="261"/>
      <c r="I17" s="258"/>
      <c r="J17" s="259"/>
      <c r="K17" s="259"/>
      <c r="L17" s="259"/>
      <c r="M17" s="259"/>
      <c r="N17" s="259"/>
      <c r="O17" s="259"/>
    </row>
    <row r="18" spans="2:15" s="251" customFormat="1" ht="12.75" customHeight="1">
      <c r="B18" s="250"/>
      <c r="C18" s="253"/>
      <c r="D18" s="254"/>
      <c r="E18" s="261"/>
      <c r="I18" s="258"/>
      <c r="J18" s="259"/>
      <c r="K18" s="259"/>
      <c r="L18" s="259"/>
      <c r="M18" s="259"/>
      <c r="N18" s="259"/>
      <c r="O18" s="259"/>
    </row>
    <row r="19" spans="2:15" s="251" customFormat="1" ht="12.75" customHeight="1">
      <c r="B19" s="250"/>
      <c r="C19" s="253"/>
      <c r="D19" s="254"/>
      <c r="E19" s="261"/>
      <c r="I19" s="258"/>
      <c r="J19" s="259"/>
      <c r="K19" s="259"/>
      <c r="L19" s="259"/>
      <c r="M19" s="259"/>
      <c r="N19" s="259"/>
      <c r="O19" s="259"/>
    </row>
    <row r="20" spans="2:15" s="251" customFormat="1" ht="12.75" customHeight="1">
      <c r="B20" s="250"/>
      <c r="C20" s="253"/>
      <c r="D20" s="254"/>
      <c r="E20" s="261"/>
    </row>
    <row r="21" spans="2:15" s="251" customFormat="1" ht="12.75" customHeight="1">
      <c r="B21" s="250"/>
      <c r="C21" s="253"/>
      <c r="D21" s="254"/>
      <c r="E21" s="261"/>
    </row>
    <row r="22" spans="2:15">
      <c r="E22" s="264"/>
    </row>
    <row r="23" spans="2:15">
      <c r="E23" s="264"/>
    </row>
    <row r="24" spans="2:15" ht="15" customHeight="1">
      <c r="E24" s="265" t="s">
        <v>164</v>
      </c>
    </row>
    <row r="25" spans="2:15">
      <c r="E25" s="265"/>
    </row>
    <row r="26" spans="2:15">
      <c r="E26" s="266"/>
    </row>
  </sheetData>
  <mergeCells count="2">
    <mergeCell ref="M6:O6"/>
    <mergeCell ref="C7:C10"/>
  </mergeCells>
  <hyperlinks>
    <hyperlink ref="C4" location="Indice!A1" display="Indice!A1" xr:uid="{00000000-0004-0000-0D00-000000000000}"/>
  </hyperlinks>
  <printOptions horizontalCentered="1"/>
  <pageMargins left="0.39370078740157483" right="0.78740157480314965" top="0.39370078740157483" bottom="0.98425196850393704" header="0" footer="0"/>
  <pageSetup paperSize="9" orientation="landscape" horizontalDpi="300" verticalDpi="300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autoPageBreaks="0" fitToPage="1"/>
  </sheetPr>
  <dimension ref="B1:P35"/>
  <sheetViews>
    <sheetView showGridLines="0" zoomScaleNormal="100" workbookViewId="0">
      <selection activeCell="E27" sqref="E27"/>
    </sheetView>
  </sheetViews>
  <sheetFormatPr baseColWidth="10" defaultColWidth="11.42578125" defaultRowHeight="12.75"/>
  <cols>
    <col min="1" max="1" width="0.140625" style="249" customWidth="1"/>
    <col min="2" max="2" width="2.7109375" style="249" customWidth="1"/>
    <col min="3" max="3" width="23.7109375" style="249" customWidth="1"/>
    <col min="4" max="4" width="1.28515625" style="249" customWidth="1"/>
    <col min="5" max="5" width="105.7109375" style="249" customWidth="1"/>
    <col min="6" max="6" width="9.85546875" style="249" customWidth="1"/>
    <col min="7" max="7" width="4.42578125" style="249" customWidth="1"/>
    <col min="8" max="16384" width="11.42578125" style="249"/>
  </cols>
  <sheetData>
    <row r="1" spans="2:16" ht="0.75" customHeight="1"/>
    <row r="2" spans="2:16" ht="21" customHeight="1">
      <c r="B2" s="267"/>
      <c r="E2" s="494" t="s">
        <v>206</v>
      </c>
      <c r="F2" s="494"/>
    </row>
    <row r="3" spans="2:16" ht="15" customHeight="1">
      <c r="E3" s="495" t="s">
        <v>219</v>
      </c>
      <c r="F3" s="495"/>
    </row>
    <row r="4" spans="2:16" s="251" customFormat="1" ht="20.25" customHeight="1">
      <c r="B4" s="250"/>
      <c r="C4" s="12" t="str">
        <f>'C15'!C4</f>
        <v>Intercambios internacionales</v>
      </c>
    </row>
    <row r="5" spans="2:16" s="251" customFormat="1" ht="12.75" customHeight="1">
      <c r="B5" s="250"/>
      <c r="C5" s="252"/>
    </row>
    <row r="6" spans="2:16" s="251" customFormat="1" ht="13.5" customHeight="1">
      <c r="B6" s="250"/>
      <c r="C6" s="253"/>
      <c r="D6" s="254"/>
      <c r="E6" s="254"/>
    </row>
    <row r="7" spans="2:16" s="251" customFormat="1" ht="12.75" customHeight="1">
      <c r="B7" s="250"/>
      <c r="C7" s="511" t="s">
        <v>112</v>
      </c>
      <c r="D7" s="254"/>
      <c r="E7" s="256"/>
      <c r="F7" s="326"/>
      <c r="G7" s="268"/>
    </row>
    <row r="8" spans="2:16" s="251" customFormat="1" ht="12.75" customHeight="1">
      <c r="B8" s="250"/>
      <c r="C8" s="511"/>
      <c r="D8" s="254"/>
      <c r="E8" s="256"/>
      <c r="F8" s="326"/>
    </row>
    <row r="9" spans="2:16" s="251" customFormat="1" ht="12.75" customHeight="1">
      <c r="B9" s="250"/>
      <c r="C9" s="511"/>
      <c r="D9" s="254"/>
      <c r="E9" s="256"/>
      <c r="F9" s="326"/>
    </row>
    <row r="10" spans="2:16" s="251" customFormat="1" ht="12.75" customHeight="1">
      <c r="B10" s="250"/>
      <c r="C10" s="511"/>
      <c r="D10" s="254"/>
      <c r="E10" s="256"/>
      <c r="F10" s="326"/>
    </row>
    <row r="11" spans="2:16" s="251" customFormat="1" ht="12.75" customHeight="1">
      <c r="B11" s="250"/>
      <c r="C11" s="511"/>
      <c r="D11" s="254"/>
      <c r="E11" s="261"/>
      <c r="F11" s="326"/>
      <c r="G11" s="269"/>
    </row>
    <row r="12" spans="2:16" s="251" customFormat="1" ht="12.75" customHeight="1">
      <c r="B12" s="250"/>
      <c r="C12" s="511"/>
      <c r="D12" s="254"/>
      <c r="E12" s="261"/>
      <c r="F12" s="326"/>
      <c r="G12" s="269"/>
      <c r="O12" s="268"/>
      <c r="P12" s="271"/>
    </row>
    <row r="13" spans="2:16" s="251" customFormat="1" ht="12.75" customHeight="1">
      <c r="B13" s="250"/>
      <c r="C13" s="270" t="s">
        <v>113</v>
      </c>
      <c r="D13" s="254"/>
      <c r="E13" s="261"/>
      <c r="F13" s="326"/>
      <c r="G13" s="269"/>
      <c r="O13" s="268"/>
      <c r="P13" s="271"/>
    </row>
    <row r="14" spans="2:16" s="251" customFormat="1" ht="12.75" customHeight="1">
      <c r="B14" s="250"/>
      <c r="C14" s="272"/>
      <c r="D14" s="254"/>
      <c r="E14" s="261"/>
      <c r="F14" s="326"/>
      <c r="G14" s="269"/>
      <c r="O14" s="268"/>
      <c r="P14" s="271"/>
    </row>
    <row r="15" spans="2:16" s="251" customFormat="1" ht="12.75" customHeight="1">
      <c r="B15" s="250"/>
      <c r="C15" s="272"/>
      <c r="D15" s="254"/>
      <c r="E15" s="261"/>
      <c r="F15" s="326"/>
      <c r="G15" s="269"/>
      <c r="O15" s="268"/>
      <c r="P15" s="271"/>
    </row>
    <row r="16" spans="2:16" s="251" customFormat="1" ht="12.75" customHeight="1">
      <c r="B16" s="250"/>
      <c r="C16" s="272"/>
      <c r="D16" s="254"/>
      <c r="E16" s="261"/>
      <c r="F16" s="326"/>
      <c r="G16" s="269"/>
      <c r="O16" s="268"/>
      <c r="P16" s="271"/>
    </row>
    <row r="17" spans="2:16" s="251" customFormat="1" ht="12.75" customHeight="1">
      <c r="B17" s="250"/>
      <c r="C17" s="253"/>
      <c r="D17" s="254"/>
      <c r="E17" s="261"/>
      <c r="F17" s="326"/>
      <c r="O17" s="268"/>
      <c r="P17" s="271"/>
    </row>
    <row r="18" spans="2:16" s="251" customFormat="1" ht="12.75" customHeight="1">
      <c r="B18" s="250"/>
      <c r="C18" s="253"/>
      <c r="D18" s="254"/>
      <c r="E18" s="261"/>
      <c r="F18" s="326"/>
      <c r="G18" s="269"/>
      <c r="O18" s="268"/>
      <c r="P18" s="271"/>
    </row>
    <row r="19" spans="2:16" s="251" customFormat="1" ht="12.75" customHeight="1">
      <c r="B19" s="250"/>
      <c r="C19" s="253"/>
      <c r="D19" s="254"/>
      <c r="E19" s="261"/>
      <c r="F19" s="326"/>
      <c r="G19" s="269"/>
      <c r="O19" s="268"/>
      <c r="P19" s="271"/>
    </row>
    <row r="20" spans="2:16" s="251" customFormat="1" ht="12.75" customHeight="1">
      <c r="B20" s="250"/>
      <c r="C20" s="253"/>
      <c r="D20" s="254"/>
      <c r="E20" s="261"/>
      <c r="F20" s="326"/>
      <c r="G20" s="269"/>
      <c r="O20" s="268"/>
      <c r="P20" s="271"/>
    </row>
    <row r="21" spans="2:16" s="251" customFormat="1" ht="12.75" customHeight="1">
      <c r="B21" s="250"/>
      <c r="C21" s="253"/>
      <c r="D21" s="254"/>
      <c r="E21" s="261"/>
      <c r="F21" s="326"/>
      <c r="G21" s="269"/>
    </row>
    <row r="22" spans="2:16">
      <c r="E22" s="264"/>
      <c r="F22" s="264"/>
      <c r="G22" s="273"/>
      <c r="J22" s="251"/>
      <c r="K22" s="251"/>
      <c r="L22" s="251"/>
      <c r="M22" s="251"/>
    </row>
    <row r="23" spans="2:16">
      <c r="E23" s="264"/>
      <c r="F23" s="264"/>
      <c r="J23" s="251"/>
      <c r="K23" s="251"/>
      <c r="L23" s="251"/>
      <c r="M23" s="251"/>
    </row>
    <row r="24" spans="2:16">
      <c r="E24" s="264"/>
      <c r="F24" s="264"/>
      <c r="J24" s="251"/>
      <c r="K24" s="251"/>
      <c r="L24" s="251"/>
      <c r="M24" s="251"/>
    </row>
    <row r="25" spans="2:16" ht="16.149999999999999" customHeight="1">
      <c r="E25" s="274" t="s">
        <v>165</v>
      </c>
      <c r="J25" s="251"/>
      <c r="K25" s="251"/>
      <c r="L25" s="251"/>
      <c r="M25" s="251"/>
    </row>
    <row r="26" spans="2:16">
      <c r="E26" s="275" t="s">
        <v>166</v>
      </c>
      <c r="J26" s="251"/>
      <c r="K26" s="251"/>
      <c r="L26" s="251"/>
      <c r="M26" s="251"/>
    </row>
    <row r="27" spans="2:16">
      <c r="E27" s="276" t="s">
        <v>114</v>
      </c>
      <c r="J27" s="251"/>
      <c r="K27" s="251"/>
      <c r="L27" s="251"/>
      <c r="M27" s="251"/>
    </row>
    <row r="28" spans="2:16">
      <c r="J28" s="251"/>
      <c r="K28" s="251"/>
      <c r="L28" s="251"/>
      <c r="M28" s="251"/>
    </row>
    <row r="29" spans="2:16">
      <c r="J29" s="251"/>
      <c r="K29" s="251"/>
      <c r="L29" s="251"/>
      <c r="M29" s="251"/>
    </row>
    <row r="30" spans="2:16">
      <c r="J30" s="251"/>
      <c r="K30" s="251"/>
      <c r="L30" s="251"/>
      <c r="M30" s="251"/>
    </row>
    <row r="31" spans="2:16">
      <c r="J31" s="251"/>
      <c r="K31" s="251"/>
      <c r="L31" s="251"/>
      <c r="M31" s="251"/>
    </row>
    <row r="32" spans="2:16">
      <c r="J32" s="251"/>
      <c r="K32" s="251"/>
      <c r="L32" s="251"/>
      <c r="M32" s="251"/>
    </row>
    <row r="33" spans="10:13">
      <c r="J33" s="251"/>
      <c r="K33" s="251"/>
      <c r="L33" s="251"/>
      <c r="M33" s="251"/>
    </row>
    <row r="34" spans="10:13">
      <c r="J34" s="251"/>
      <c r="K34" s="251"/>
      <c r="L34" s="251"/>
      <c r="M34" s="251"/>
    </row>
    <row r="35" spans="10:13">
      <c r="J35" s="251"/>
      <c r="K35" s="251"/>
      <c r="L35" s="251"/>
      <c r="M35" s="251"/>
    </row>
  </sheetData>
  <mergeCells count="3">
    <mergeCell ref="C7:C12"/>
    <mergeCell ref="E2:F2"/>
    <mergeCell ref="E3:F3"/>
  </mergeCells>
  <hyperlinks>
    <hyperlink ref="C4" location="Indice!A1" display="Indice!A1" xr:uid="{00000000-0004-0000-0F00-000000000000}"/>
  </hyperlinks>
  <printOptions horizontalCentered="1"/>
  <pageMargins left="0.39370078740157483" right="0.78740157480314965" top="0.39370078740157483" bottom="0.98425196850393704" header="0" footer="0"/>
  <pageSetup paperSize="9" scale="92" orientation="landscape" horizontalDpi="300" verticalDpi="300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B1:M24"/>
  <sheetViews>
    <sheetView showGridLines="0" workbookViewId="0">
      <selection activeCell="E27" sqref="E27"/>
    </sheetView>
  </sheetViews>
  <sheetFormatPr baseColWidth="10" defaultColWidth="11.42578125" defaultRowHeight="12.75"/>
  <cols>
    <col min="1" max="1" width="0.140625" style="249" customWidth="1"/>
    <col min="2" max="2" width="2.7109375" style="249" customWidth="1"/>
    <col min="3" max="3" width="23.7109375" style="249" customWidth="1"/>
    <col min="4" max="4" width="1.28515625" style="249" customWidth="1"/>
    <col min="5" max="5" width="17.140625" style="249" customWidth="1"/>
    <col min="6" max="6" width="11.42578125" style="249"/>
    <col min="7" max="7" width="5.85546875" style="249" customWidth="1"/>
    <col min="8" max="8" width="3" style="249" customWidth="1"/>
    <col min="9" max="9" width="11.42578125" style="249"/>
    <col min="10" max="10" width="5.85546875" style="249" customWidth="1"/>
    <col min="11" max="11" width="2.42578125" style="249" customWidth="1"/>
    <col min="12" max="12" width="11.42578125" style="249"/>
    <col min="13" max="13" width="5.85546875" style="249" customWidth="1"/>
    <col min="14" max="14" width="3" style="249" customWidth="1"/>
    <col min="15" max="16384" width="11.42578125" style="249"/>
  </cols>
  <sheetData>
    <row r="1" spans="2:13" ht="0.75" customHeight="1"/>
    <row r="2" spans="2:13" ht="21" customHeight="1">
      <c r="B2" s="267"/>
      <c r="E2" s="494" t="s">
        <v>206</v>
      </c>
      <c r="F2" s="494"/>
      <c r="G2" s="494"/>
      <c r="H2" s="494"/>
      <c r="I2" s="494"/>
      <c r="J2" s="494"/>
      <c r="K2" s="494"/>
      <c r="L2" s="494"/>
      <c r="M2" s="494"/>
    </row>
    <row r="3" spans="2:13" ht="15" customHeight="1">
      <c r="E3" s="495" t="s">
        <v>219</v>
      </c>
      <c r="F3" s="495"/>
      <c r="G3" s="495"/>
      <c r="H3" s="495"/>
      <c r="I3" s="495"/>
      <c r="J3" s="495"/>
      <c r="K3" s="495"/>
      <c r="L3" s="495"/>
      <c r="M3" s="495"/>
    </row>
    <row r="4" spans="2:13" s="251" customFormat="1" ht="20.25" customHeight="1">
      <c r="B4" s="250"/>
      <c r="C4" s="12" t="str">
        <f>'C15'!C4</f>
        <v>Intercambios internacionales</v>
      </c>
    </row>
    <row r="5" spans="2:13" s="251" customFormat="1" ht="13.5" customHeight="1">
      <c r="B5" s="250"/>
      <c r="C5" s="253"/>
      <c r="D5" s="254"/>
      <c r="E5" s="254"/>
    </row>
    <row r="6" spans="2:13" s="251" customFormat="1" ht="12.75" customHeight="1">
      <c r="B6" s="250"/>
      <c r="C6" s="511" t="s">
        <v>154</v>
      </c>
      <c r="D6" s="254"/>
      <c r="E6" s="328"/>
      <c r="F6" s="517" t="s">
        <v>145</v>
      </c>
      <c r="G6" s="517"/>
      <c r="H6" s="329"/>
      <c r="I6" s="517" t="s">
        <v>146</v>
      </c>
      <c r="J6" s="517"/>
      <c r="K6" s="329"/>
      <c r="L6" s="517" t="s">
        <v>3</v>
      </c>
      <c r="M6" s="517"/>
    </row>
    <row r="7" spans="2:13" s="251" customFormat="1" ht="15.75" customHeight="1">
      <c r="B7" s="250"/>
      <c r="C7" s="511"/>
      <c r="D7" s="254"/>
      <c r="E7" s="330"/>
      <c r="F7" s="331" t="s">
        <v>150</v>
      </c>
      <c r="G7" s="331" t="s">
        <v>151</v>
      </c>
      <c r="H7" s="331"/>
      <c r="I7" s="331" t="s">
        <v>150</v>
      </c>
      <c r="J7" s="331" t="s">
        <v>151</v>
      </c>
      <c r="K7" s="331"/>
      <c r="L7" s="331" t="s">
        <v>150</v>
      </c>
      <c r="M7" s="331" t="s">
        <v>151</v>
      </c>
    </row>
    <row r="8" spans="2:13" s="251" customFormat="1" ht="12.75" customHeight="1">
      <c r="B8" s="250"/>
      <c r="C8" s="511"/>
      <c r="D8" s="254"/>
      <c r="E8" s="332" t="s">
        <v>152</v>
      </c>
      <c r="F8" s="333">
        <v>52630.080000000002</v>
      </c>
      <c r="G8" s="334">
        <f>(F8/$L$11)*100</f>
        <v>29.517228832866209</v>
      </c>
      <c r="H8" s="335"/>
      <c r="I8" s="333">
        <v>22916.16</v>
      </c>
      <c r="J8" s="334">
        <f>(I8/$L$11)*100</f>
        <v>12.852375270768643</v>
      </c>
      <c r="K8" s="335"/>
      <c r="L8" s="333">
        <f>F8+I8</f>
        <v>75546.240000000005</v>
      </c>
      <c r="M8" s="334">
        <f>(L8/$L$11)*100</f>
        <v>42.369604103634856</v>
      </c>
    </row>
    <row r="9" spans="2:13" s="251" customFormat="1" ht="12.75" customHeight="1">
      <c r="B9" s="250"/>
      <c r="C9" s="511"/>
      <c r="D9" s="254"/>
      <c r="E9" s="332" t="s">
        <v>153</v>
      </c>
      <c r="F9" s="333">
        <v>30808.18016</v>
      </c>
      <c r="G9" s="334">
        <f>(F9/$L$11)*100</f>
        <v>17.278562063878464</v>
      </c>
      <c r="H9" s="335"/>
      <c r="I9" s="333">
        <v>16151.115960000001</v>
      </c>
      <c r="J9" s="334">
        <f>(I9/$L$11)*100</f>
        <v>9.0582455070841164</v>
      </c>
      <c r="K9" s="335"/>
      <c r="L9" s="333">
        <f>F9+I9</f>
        <v>46959.296119999999</v>
      </c>
      <c r="M9" s="334">
        <f>(L9/$L$11)*100</f>
        <v>26.336807570962577</v>
      </c>
    </row>
    <row r="10" spans="2:13" s="251" customFormat="1" ht="12.75" customHeight="1">
      <c r="B10" s="250"/>
      <c r="C10" s="511"/>
      <c r="D10" s="254"/>
      <c r="E10" s="336" t="s">
        <v>229</v>
      </c>
      <c r="F10" s="333">
        <v>50205.045639999997</v>
      </c>
      <c r="G10" s="334">
        <f>(F10/$L$11)*100</f>
        <v>28.157164509732301</v>
      </c>
      <c r="H10" s="335"/>
      <c r="I10" s="333">
        <v>5592.3351500000008</v>
      </c>
      <c r="J10" s="334">
        <f>(I10/$L$11)*100</f>
        <v>3.1364238156702631</v>
      </c>
      <c r="K10" s="335"/>
      <c r="L10" s="333">
        <f>F10+I10</f>
        <v>55797.380789999996</v>
      </c>
      <c r="M10" s="334">
        <f>(L10/$L$11)*100</f>
        <v>31.293588325402567</v>
      </c>
    </row>
    <row r="11" spans="2:13" s="251" customFormat="1" ht="12.75" customHeight="1">
      <c r="B11" s="250"/>
      <c r="C11" s="387" t="s">
        <v>213</v>
      </c>
      <c r="D11" s="254"/>
      <c r="E11" s="337" t="s">
        <v>3</v>
      </c>
      <c r="F11" s="338">
        <f>SUM(F8:F10)</f>
        <v>133643.3058</v>
      </c>
      <c r="G11" s="339">
        <f>(F11/$L$11)*100</f>
        <v>74.952955406476988</v>
      </c>
      <c r="H11" s="339"/>
      <c r="I11" s="338">
        <f>SUM(I8:I10)</f>
        <v>44659.611109999998</v>
      </c>
      <c r="J11" s="339">
        <f>(I11/$L$11)*100</f>
        <v>25.047044593523022</v>
      </c>
      <c r="K11" s="339"/>
      <c r="L11" s="338">
        <f>SUM(L8:L10)</f>
        <v>178302.91691</v>
      </c>
      <c r="M11" s="339">
        <f>(L11/$L$11)*100</f>
        <v>100</v>
      </c>
    </row>
    <row r="12" spans="2:13" s="251" customFormat="1" ht="12.75" customHeight="1">
      <c r="B12" s="250"/>
      <c r="C12" s="272"/>
      <c r="D12" s="254"/>
      <c r="E12" s="515" t="s">
        <v>167</v>
      </c>
      <c r="F12" s="516"/>
      <c r="G12" s="516"/>
      <c r="H12" s="516"/>
      <c r="I12" s="516"/>
      <c r="J12" s="516"/>
      <c r="K12" s="516"/>
      <c r="L12" s="516"/>
      <c r="M12" s="516"/>
    </row>
    <row r="13" spans="2:13" s="251" customFormat="1" ht="12.75" customHeight="1">
      <c r="B13" s="250"/>
      <c r="C13" s="253"/>
      <c r="D13" s="253"/>
      <c r="E13" s="437" t="s">
        <v>197</v>
      </c>
      <c r="F13" s="421"/>
      <c r="G13" s="421"/>
      <c r="H13" s="421"/>
      <c r="I13" s="421"/>
      <c r="J13" s="421"/>
      <c r="K13" s="421"/>
      <c r="L13" s="421"/>
      <c r="M13" s="421"/>
    </row>
    <row r="14" spans="2:13" s="251" customFormat="1" ht="12.75" customHeight="1">
      <c r="B14" s="250"/>
      <c r="C14" s="253"/>
      <c r="D14" s="253"/>
      <c r="E14" s="437" t="s">
        <v>198</v>
      </c>
      <c r="F14" s="421"/>
      <c r="G14" s="421"/>
      <c r="H14" s="421"/>
      <c r="I14" s="421"/>
      <c r="J14" s="421"/>
      <c r="K14" s="421"/>
      <c r="L14" s="421"/>
      <c r="M14" s="421"/>
    </row>
    <row r="15" spans="2:13" s="251" customFormat="1" ht="12.75" customHeight="1">
      <c r="B15" s="250"/>
      <c r="C15" s="253"/>
      <c r="D15" s="253"/>
      <c r="E15" s="413"/>
      <c r="F15" s="413"/>
      <c r="G15" s="413"/>
      <c r="H15" s="413"/>
      <c r="I15" s="413"/>
      <c r="J15" s="413"/>
      <c r="K15" s="413"/>
      <c r="L15" s="413"/>
      <c r="M15" s="413"/>
    </row>
    <row r="16" spans="2:13" s="251" customFormat="1" ht="12.75" customHeight="1">
      <c r="B16" s="250"/>
      <c r="C16" s="253"/>
      <c r="D16" s="253"/>
      <c r="E16" s="253"/>
      <c r="F16" s="253"/>
      <c r="G16" s="253"/>
      <c r="H16" s="253"/>
    </row>
    <row r="17" spans="2:13" s="251" customFormat="1" ht="12.75" customHeight="1">
      <c r="B17" s="250"/>
      <c r="C17" s="253"/>
      <c r="D17" s="253"/>
      <c r="E17" s="253"/>
      <c r="F17" s="253"/>
      <c r="G17" s="253"/>
      <c r="H17" s="253"/>
    </row>
    <row r="18" spans="2:13" s="251" customFormat="1" ht="12.75" customHeight="1">
      <c r="B18" s="250"/>
      <c r="C18" s="253"/>
      <c r="D18" s="253"/>
      <c r="E18" s="253"/>
      <c r="F18" s="253"/>
      <c r="G18" s="253"/>
      <c r="H18" s="253"/>
    </row>
    <row r="19" spans="2:13">
      <c r="C19" s="253"/>
      <c r="D19" s="253"/>
      <c r="E19" s="482" t="s">
        <v>228</v>
      </c>
      <c r="F19" s="483">
        <v>5.0529299999999999</v>
      </c>
      <c r="G19" s="483"/>
      <c r="H19" s="483"/>
      <c r="I19" s="483"/>
      <c r="J19" s="483"/>
      <c r="K19" s="483"/>
      <c r="L19" s="483">
        <f>F19+I19</f>
        <v>5.0529299999999999</v>
      </c>
      <c r="M19" s="484"/>
    </row>
    <row r="20" spans="2:13">
      <c r="C20" s="253"/>
      <c r="D20" s="253"/>
      <c r="E20" s="482" t="s">
        <v>181</v>
      </c>
      <c r="F20" s="483">
        <v>50150.898020000008</v>
      </c>
      <c r="G20" s="483"/>
      <c r="H20" s="483"/>
      <c r="I20" s="483">
        <v>5592.3351500000008</v>
      </c>
      <c r="J20" s="483"/>
      <c r="K20" s="483"/>
      <c r="L20" s="483">
        <f>F20+I20</f>
        <v>55743.233170000007</v>
      </c>
      <c r="M20" s="484"/>
    </row>
    <row r="21" spans="2:13">
      <c r="C21" s="253"/>
      <c r="D21" s="253"/>
      <c r="E21" s="253"/>
      <c r="F21" s="253"/>
      <c r="G21" s="253"/>
      <c r="H21" s="253"/>
    </row>
    <row r="22" spans="2:13">
      <c r="C22" s="253"/>
      <c r="D22" s="253"/>
      <c r="E22" s="253"/>
      <c r="F22" s="253"/>
      <c r="G22" s="253"/>
      <c r="H22" s="253"/>
    </row>
    <row r="23" spans="2:13">
      <c r="C23" s="253"/>
      <c r="D23" s="253"/>
      <c r="E23" s="253"/>
      <c r="F23" s="253"/>
      <c r="G23" s="253"/>
      <c r="H23" s="253"/>
    </row>
    <row r="24" spans="2:13">
      <c r="C24" s="253"/>
      <c r="D24" s="253"/>
      <c r="E24" s="253"/>
      <c r="F24" s="253"/>
      <c r="G24" s="253"/>
      <c r="H24" s="253"/>
    </row>
  </sheetData>
  <mergeCells count="7">
    <mergeCell ref="C6:C10"/>
    <mergeCell ref="E12:M12"/>
    <mergeCell ref="E2:M2"/>
    <mergeCell ref="E3:M3"/>
    <mergeCell ref="F6:G6"/>
    <mergeCell ref="I6:J6"/>
    <mergeCell ref="L6:M6"/>
  </mergeCells>
  <hyperlinks>
    <hyperlink ref="C4" location="Indice!A1" display="Indice!A1" xr:uid="{00000000-0004-0000-1000-000000000000}"/>
  </hyperlinks>
  <printOptions horizontalCentered="1"/>
  <pageMargins left="0.39370078740157483" right="0.78740157480314965" top="0.39370078740157483" bottom="0.98425196850393704" header="0" footer="0"/>
  <pageSetup paperSize="9" orientation="landscape" horizontalDpi="300" verticalDpi="300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ECE427-4FEC-4584-9A27-4C68F0AC1DA2}">
  <sheetPr>
    <pageSetUpPr autoPageBreaks="0" fitToPage="1"/>
  </sheetPr>
  <dimension ref="B1:P35"/>
  <sheetViews>
    <sheetView showGridLines="0" workbookViewId="0">
      <selection activeCell="E27" sqref="E27"/>
    </sheetView>
  </sheetViews>
  <sheetFormatPr baseColWidth="10" defaultColWidth="11.42578125" defaultRowHeight="12.75"/>
  <cols>
    <col min="1" max="1" width="0.140625" style="249" customWidth="1"/>
    <col min="2" max="2" width="2.7109375" style="249" customWidth="1"/>
    <col min="3" max="3" width="23.7109375" style="249" customWidth="1"/>
    <col min="4" max="4" width="1.28515625" style="249" customWidth="1"/>
    <col min="5" max="5" width="105.7109375" style="249" customWidth="1"/>
    <col min="6" max="6" width="9.85546875" style="249" customWidth="1"/>
    <col min="7" max="7" width="4.28515625" style="249" customWidth="1"/>
    <col min="8" max="16384" width="11.42578125" style="249"/>
  </cols>
  <sheetData>
    <row r="1" spans="2:16" ht="0.75" customHeight="1"/>
    <row r="2" spans="2:16" ht="21" customHeight="1">
      <c r="B2" s="267"/>
      <c r="E2" s="494" t="s">
        <v>206</v>
      </c>
      <c r="F2" s="494"/>
    </row>
    <row r="3" spans="2:16" ht="15" customHeight="1">
      <c r="E3" s="495" t="s">
        <v>219</v>
      </c>
      <c r="F3" s="495"/>
    </row>
    <row r="4" spans="2:16" s="251" customFormat="1" ht="20.25" customHeight="1">
      <c r="B4" s="250"/>
      <c r="C4" s="12" t="str">
        <f>'C15'!C4</f>
        <v>Intercambios internacionales</v>
      </c>
    </row>
    <row r="5" spans="2:16" s="251" customFormat="1" ht="12.75" customHeight="1">
      <c r="B5" s="250"/>
      <c r="C5" s="252"/>
    </row>
    <row r="6" spans="2:16" s="251" customFormat="1" ht="13.5" customHeight="1">
      <c r="B6" s="250"/>
      <c r="C6" s="253"/>
      <c r="D6" s="254"/>
      <c r="E6" s="254"/>
    </row>
    <row r="7" spans="2:16" s="251" customFormat="1" ht="12.75" customHeight="1">
      <c r="B7" s="250"/>
      <c r="C7" s="512" t="s">
        <v>259</v>
      </c>
      <c r="D7" s="254"/>
      <c r="E7" s="256"/>
      <c r="F7" s="326"/>
      <c r="G7" s="268"/>
    </row>
    <row r="8" spans="2:16" s="251" customFormat="1" ht="12.75" customHeight="1">
      <c r="B8" s="250"/>
      <c r="C8" s="512"/>
      <c r="D8" s="254"/>
      <c r="E8" s="256"/>
      <c r="F8" s="326"/>
    </row>
    <row r="9" spans="2:16" s="251" customFormat="1" ht="12.75" customHeight="1">
      <c r="B9" s="250"/>
      <c r="C9" s="512"/>
      <c r="D9" s="254"/>
      <c r="E9" s="256"/>
      <c r="F9" s="326"/>
    </row>
    <row r="10" spans="2:16" s="251" customFormat="1" ht="12.75" customHeight="1">
      <c r="B10" s="250"/>
      <c r="C10" s="512"/>
      <c r="D10" s="254"/>
      <c r="E10" s="256"/>
      <c r="F10" s="326"/>
    </row>
    <row r="11" spans="2:16" s="251" customFormat="1" ht="12.75" customHeight="1">
      <c r="B11" s="250"/>
      <c r="C11" s="387" t="s">
        <v>44</v>
      </c>
      <c r="D11" s="254"/>
      <c r="E11" s="261"/>
      <c r="F11" s="326"/>
      <c r="G11" s="269"/>
    </row>
    <row r="12" spans="2:16" s="251" customFormat="1" ht="12.75" customHeight="1">
      <c r="B12" s="250"/>
      <c r="D12" s="254"/>
      <c r="E12" s="261"/>
      <c r="F12" s="326"/>
      <c r="G12" s="269"/>
      <c r="O12" s="268"/>
      <c r="P12" s="271"/>
    </row>
    <row r="13" spans="2:16" s="251" customFormat="1" ht="12.75" customHeight="1">
      <c r="B13" s="250"/>
      <c r="D13" s="254"/>
      <c r="E13" s="261"/>
      <c r="F13" s="326"/>
      <c r="G13" s="269"/>
      <c r="O13" s="268"/>
      <c r="P13" s="271"/>
    </row>
    <row r="14" spans="2:16" s="251" customFormat="1" ht="12.75" customHeight="1">
      <c r="B14" s="250"/>
      <c r="C14" s="387"/>
      <c r="D14" s="254"/>
      <c r="E14" s="261"/>
      <c r="F14" s="326"/>
      <c r="G14" s="269"/>
      <c r="O14" s="268"/>
      <c r="P14" s="271"/>
    </row>
    <row r="15" spans="2:16" s="251" customFormat="1" ht="12.75" customHeight="1">
      <c r="B15" s="250"/>
      <c r="C15" s="387"/>
      <c r="D15" s="254"/>
      <c r="E15" s="261"/>
      <c r="F15" s="326"/>
      <c r="G15" s="269"/>
      <c r="O15" s="268"/>
      <c r="P15" s="271"/>
    </row>
    <row r="16" spans="2:16" s="251" customFormat="1" ht="12.75" customHeight="1">
      <c r="B16" s="250"/>
      <c r="C16" s="387"/>
      <c r="D16" s="254"/>
      <c r="E16" s="261"/>
      <c r="F16" s="326"/>
      <c r="G16" s="269"/>
      <c r="O16" s="268"/>
      <c r="P16" s="271"/>
    </row>
    <row r="17" spans="2:16" s="251" customFormat="1" ht="12.75" customHeight="1">
      <c r="B17" s="250"/>
      <c r="C17" s="253"/>
      <c r="D17" s="254"/>
      <c r="E17" s="261"/>
      <c r="F17" s="326"/>
      <c r="O17" s="268"/>
      <c r="P17" s="271"/>
    </row>
    <row r="18" spans="2:16" s="251" customFormat="1" ht="12.75" customHeight="1">
      <c r="B18" s="250"/>
      <c r="C18" s="253"/>
      <c r="D18" s="254"/>
      <c r="E18" s="261"/>
      <c r="F18" s="326"/>
      <c r="G18" s="269"/>
      <c r="O18" s="268"/>
      <c r="P18" s="271"/>
    </row>
    <row r="19" spans="2:16" s="251" customFormat="1" ht="12.75" customHeight="1">
      <c r="B19" s="250"/>
      <c r="C19" s="253"/>
      <c r="D19" s="254"/>
      <c r="E19" s="261"/>
      <c r="F19" s="326"/>
      <c r="G19" s="269"/>
      <c r="O19" s="268"/>
      <c r="P19" s="271"/>
    </row>
    <row r="20" spans="2:16" s="251" customFormat="1" ht="12.75" customHeight="1">
      <c r="B20" s="250"/>
      <c r="C20" s="253"/>
      <c r="D20" s="254"/>
      <c r="E20" s="261"/>
      <c r="F20" s="326"/>
      <c r="G20" s="269"/>
      <c r="O20" s="268"/>
      <c r="P20" s="271"/>
    </row>
    <row r="21" spans="2:16" s="251" customFormat="1" ht="12.75" customHeight="1">
      <c r="B21" s="250"/>
      <c r="C21" s="253"/>
      <c r="D21" s="254"/>
      <c r="E21" s="261"/>
      <c r="F21" s="326"/>
      <c r="G21" s="269"/>
    </row>
    <row r="22" spans="2:16">
      <c r="E22" s="264"/>
      <c r="F22" s="264"/>
      <c r="G22" s="273"/>
      <c r="J22" s="251"/>
      <c r="K22" s="251"/>
      <c r="L22" s="251"/>
      <c r="M22" s="251"/>
    </row>
    <row r="23" spans="2:16">
      <c r="E23" s="264"/>
      <c r="F23" s="264"/>
      <c r="J23" s="251"/>
      <c r="K23" s="251"/>
      <c r="L23" s="251"/>
      <c r="M23" s="251"/>
    </row>
    <row r="24" spans="2:16">
      <c r="E24" s="264"/>
      <c r="F24" s="264"/>
      <c r="J24" s="251"/>
      <c r="K24" s="251"/>
      <c r="L24" s="251"/>
      <c r="M24" s="251"/>
    </row>
    <row r="25" spans="2:16" ht="16.149999999999999" customHeight="1">
      <c r="E25" s="274"/>
      <c r="J25" s="251"/>
      <c r="K25" s="251"/>
      <c r="L25" s="251"/>
      <c r="M25" s="251"/>
    </row>
    <row r="26" spans="2:16">
      <c r="E26" s="275"/>
      <c r="J26" s="251"/>
      <c r="K26" s="251"/>
      <c r="L26" s="251"/>
      <c r="M26" s="251"/>
    </row>
    <row r="27" spans="2:16">
      <c r="E27" s="276" t="s">
        <v>114</v>
      </c>
      <c r="J27" s="251"/>
      <c r="K27" s="251"/>
      <c r="L27" s="251"/>
      <c r="M27" s="251"/>
    </row>
    <row r="28" spans="2:16">
      <c r="J28" s="251"/>
      <c r="K28" s="251"/>
      <c r="L28" s="251"/>
      <c r="M28" s="251"/>
    </row>
    <row r="29" spans="2:16">
      <c r="J29" s="251"/>
      <c r="K29" s="251"/>
      <c r="L29" s="251"/>
      <c r="M29" s="251"/>
    </row>
    <row r="30" spans="2:16">
      <c r="J30" s="251"/>
      <c r="K30" s="251"/>
      <c r="L30" s="251"/>
      <c r="M30" s="251"/>
    </row>
    <row r="31" spans="2:16">
      <c r="J31" s="251"/>
      <c r="K31" s="251"/>
      <c r="L31" s="251"/>
      <c r="M31" s="251"/>
    </row>
    <row r="32" spans="2:16">
      <c r="J32" s="251"/>
      <c r="K32" s="251"/>
      <c r="L32" s="251"/>
      <c r="M32" s="251"/>
    </row>
    <row r="33" spans="10:13">
      <c r="J33" s="251"/>
      <c r="K33" s="251"/>
      <c r="L33" s="251"/>
      <c r="M33" s="251"/>
    </row>
    <row r="34" spans="10:13">
      <c r="J34" s="251"/>
      <c r="K34" s="251"/>
      <c r="L34" s="251"/>
      <c r="M34" s="251"/>
    </row>
    <row r="35" spans="10:13">
      <c r="J35" s="251"/>
      <c r="K35" s="251"/>
      <c r="L35" s="251"/>
      <c r="M35" s="251"/>
    </row>
  </sheetData>
  <mergeCells count="3">
    <mergeCell ref="E2:F2"/>
    <mergeCell ref="E3:F3"/>
    <mergeCell ref="C7:C10"/>
  </mergeCells>
  <hyperlinks>
    <hyperlink ref="C4" location="Indice!A1" display="Indice!A1" xr:uid="{254E7E27-F95E-4E61-81DC-0443C683E53B}"/>
  </hyperlinks>
  <printOptions horizontalCentered="1"/>
  <pageMargins left="0.39370078740157483" right="0.78740157480314965" top="0.39370078740157483" bottom="0.98425196850393704" header="0" footer="0"/>
  <pageSetup paperSize="9" scale="95" orientation="landscape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3">
    <pageSetUpPr autoPageBreaks="0" fitToPage="1"/>
  </sheetPr>
  <dimension ref="A1:AB67"/>
  <sheetViews>
    <sheetView showGridLines="0" topLeftCell="D2" zoomScaleNormal="100" workbookViewId="0">
      <selection activeCell="N8" sqref="N8:N9"/>
    </sheetView>
  </sheetViews>
  <sheetFormatPr baseColWidth="10" defaultColWidth="11.42578125" defaultRowHeight="12.75"/>
  <cols>
    <col min="1" max="1" width="0.140625" style="7" customWidth="1"/>
    <col min="2" max="2" width="2.7109375" style="7" customWidth="1"/>
    <col min="3" max="3" width="23.7109375" style="7" customWidth="1"/>
    <col min="4" max="4" width="1.28515625" style="7" customWidth="1"/>
    <col min="5" max="5" width="1.42578125" style="5" customWidth="1"/>
    <col min="6" max="6" width="14.140625" style="5" bestFit="1" customWidth="1"/>
    <col min="7" max="7" width="12.85546875" style="111" customWidth="1"/>
    <col min="8" max="8" width="6" style="116" customWidth="1"/>
    <col min="9" max="19" width="6" style="5" customWidth="1"/>
    <col min="20" max="20" width="0.85546875" style="5" customWidth="1"/>
    <col min="21" max="21" width="8.5703125" style="5" customWidth="1"/>
    <col min="22" max="22" width="8" style="5" customWidth="1"/>
    <col min="23" max="16384" width="11.42578125" style="5"/>
  </cols>
  <sheetData>
    <row r="1" spans="1:28" s="7" customFormat="1" ht="0.6" customHeight="1"/>
    <row r="2" spans="1:28" s="7" customFormat="1" ht="21" customHeight="1">
      <c r="E2" s="9"/>
      <c r="G2" s="494" t="s">
        <v>206</v>
      </c>
      <c r="H2" s="494"/>
      <c r="I2" s="494"/>
      <c r="J2" s="494"/>
      <c r="K2" s="494"/>
      <c r="L2" s="494"/>
      <c r="M2" s="494"/>
      <c r="N2" s="494"/>
      <c r="O2" s="494"/>
      <c r="P2" s="494"/>
      <c r="Q2" s="494"/>
      <c r="R2" s="494"/>
      <c r="S2" s="494"/>
      <c r="T2" s="494"/>
      <c r="U2" s="494"/>
      <c r="V2" s="494"/>
    </row>
    <row r="3" spans="1:28" s="7" customFormat="1" ht="15" customHeight="1">
      <c r="E3" s="9"/>
      <c r="G3" s="495" t="s">
        <v>219</v>
      </c>
      <c r="H3" s="495"/>
      <c r="I3" s="495"/>
      <c r="J3" s="495"/>
      <c r="K3" s="495"/>
      <c r="L3" s="495"/>
      <c r="M3" s="495"/>
      <c r="N3" s="495"/>
      <c r="O3" s="495"/>
      <c r="P3" s="495"/>
      <c r="Q3" s="495"/>
      <c r="R3" s="495"/>
      <c r="S3" s="495"/>
      <c r="T3" s="495"/>
      <c r="U3" s="495"/>
      <c r="V3" s="495"/>
    </row>
    <row r="4" spans="1:28" s="10" customFormat="1" ht="19.899999999999999" customHeight="1">
      <c r="B4" s="11"/>
      <c r="C4" s="12" t="s">
        <v>67</v>
      </c>
    </row>
    <row r="5" spans="1:28" s="10" customFormat="1" ht="12.6" customHeight="1">
      <c r="B5" s="11"/>
      <c r="C5" s="13"/>
      <c r="W5" s="87"/>
      <c r="X5" s="87"/>
    </row>
    <row r="6" spans="1:28" s="10" customFormat="1" ht="13.15" customHeight="1">
      <c r="B6" s="11"/>
      <c r="C6" s="16"/>
      <c r="D6" s="28"/>
      <c r="E6" s="28"/>
      <c r="T6"/>
      <c r="W6" s="134"/>
      <c r="X6" s="87"/>
    </row>
    <row r="7" spans="1:28" s="4" customFormat="1" ht="12.6" customHeight="1">
      <c r="A7" s="10"/>
      <c r="B7" s="11"/>
      <c r="C7" s="496" t="s">
        <v>162</v>
      </c>
      <c r="D7" s="28"/>
      <c r="E7" s="493" t="s">
        <v>99</v>
      </c>
      <c r="F7" s="493"/>
      <c r="G7" s="493"/>
      <c r="H7" s="34" t="s">
        <v>14</v>
      </c>
      <c r="I7" s="34" t="s">
        <v>15</v>
      </c>
      <c r="J7" s="34" t="s">
        <v>16</v>
      </c>
      <c r="K7" s="34" t="s">
        <v>17</v>
      </c>
      <c r="L7" s="34" t="s">
        <v>18</v>
      </c>
      <c r="M7" s="34" t="s">
        <v>19</v>
      </c>
      <c r="N7" s="34" t="s">
        <v>20</v>
      </c>
      <c r="O7" s="34" t="s">
        <v>21</v>
      </c>
      <c r="P7" s="34" t="s">
        <v>22</v>
      </c>
      <c r="Q7" s="34" t="s">
        <v>23</v>
      </c>
      <c r="R7" s="34" t="s">
        <v>24</v>
      </c>
      <c r="S7" s="34" t="s">
        <v>25</v>
      </c>
      <c r="T7" s="34"/>
      <c r="U7" s="34" t="s">
        <v>208</v>
      </c>
      <c r="V7" s="83" t="s">
        <v>223</v>
      </c>
      <c r="W7" s="135"/>
      <c r="X7" s="93"/>
      <c r="Y7" s="94"/>
      <c r="Z7" s="88"/>
      <c r="AA7" s="88"/>
      <c r="AB7" s="88"/>
    </row>
    <row r="8" spans="1:28" s="4" customFormat="1" ht="12.75" customHeight="1">
      <c r="A8" s="10"/>
      <c r="B8" s="11"/>
      <c r="C8" s="496"/>
      <c r="D8" s="28"/>
      <c r="E8" s="156" t="s">
        <v>26</v>
      </c>
      <c r="F8" s="156"/>
      <c r="G8" s="157"/>
      <c r="H8" s="158">
        <f>'Data 1'!D34</f>
        <v>62.98</v>
      </c>
      <c r="I8" s="158">
        <f>'Data 1'!E34</f>
        <v>54.93</v>
      </c>
      <c r="J8" s="158">
        <f>'Data 1'!F34</f>
        <v>49.35</v>
      </c>
      <c r="K8" s="158">
        <f>'Data 1'!G34</f>
        <v>50.94</v>
      </c>
      <c r="L8" s="158">
        <f>'Data 1'!H34</f>
        <v>48.93</v>
      </c>
      <c r="M8" s="158">
        <f>'Data 1'!I34</f>
        <v>47.4</v>
      </c>
      <c r="N8" s="158">
        <f>'Data 1'!J34</f>
        <v>51.96</v>
      </c>
      <c r="O8" s="158">
        <f>'Data 1'!K34</f>
        <v>45.37</v>
      </c>
      <c r="P8" s="158">
        <f>'Data 1'!L34</f>
        <v>42.59</v>
      </c>
      <c r="Q8" s="158">
        <f>'Data 1'!M34</f>
        <v>47.74</v>
      </c>
      <c r="R8" s="158">
        <f>'Data 1'!N34</f>
        <v>43.59</v>
      </c>
      <c r="S8" s="158">
        <f>'Data 1'!O34</f>
        <v>35.36</v>
      </c>
      <c r="T8" s="158">
        <f>'Data 1'!P34</f>
        <v>0</v>
      </c>
      <c r="U8" s="158">
        <f>'Data 1'!Q34</f>
        <v>48.59</v>
      </c>
      <c r="V8" s="168">
        <f>(('Data 1'!R34/'Data 1'!Q54)-1)*100</f>
        <v>-16.391038678604609</v>
      </c>
      <c r="W8" s="136">
        <f>(SUM(U8:U9)/U22)*100</f>
        <v>90.903986524424482</v>
      </c>
      <c r="Y8" s="95"/>
      <c r="Z8" s="38"/>
      <c r="AA8" s="69"/>
      <c r="AB8" s="88"/>
    </row>
    <row r="9" spans="1:28" s="4" customFormat="1" ht="12.75" customHeight="1">
      <c r="A9" s="10"/>
      <c r="B9" s="11"/>
      <c r="C9" s="496"/>
      <c r="D9" s="28"/>
      <c r="E9" s="156" t="s">
        <v>27</v>
      </c>
      <c r="F9" s="156"/>
      <c r="G9" s="157"/>
      <c r="H9" s="158">
        <f>'Data 1'!D37</f>
        <v>-0.03</v>
      </c>
      <c r="I9" s="158">
        <f>'Data 1'!E37</f>
        <v>-0.03</v>
      </c>
      <c r="J9" s="158">
        <f>'Data 1'!F37</f>
        <v>-0.02</v>
      </c>
      <c r="K9" s="158">
        <f>'Data 1'!G37</f>
        <v>-0.05</v>
      </c>
      <c r="L9" s="158">
        <f>'Data 1'!H37</f>
        <v>-0.01</v>
      </c>
      <c r="M9" s="158">
        <f>'Data 1'!I37</f>
        <v>-0.01</v>
      </c>
      <c r="N9" s="158">
        <f>'Data 1'!J37</f>
        <v>0</v>
      </c>
      <c r="O9" s="158">
        <f>'Data 1'!K37</f>
        <v>0</v>
      </c>
      <c r="P9" s="158">
        <f>'Data 1'!L37</f>
        <v>-0.01</v>
      </c>
      <c r="Q9" s="158">
        <f>'Data 1'!M37</f>
        <v>-0.02</v>
      </c>
      <c r="R9" s="158">
        <f>'Data 1'!N37</f>
        <v>-0.03</v>
      </c>
      <c r="S9" s="158">
        <f>'Data 1'!O37</f>
        <v>-0.02</v>
      </c>
      <c r="T9" s="158">
        <f>'Data 1'!P37</f>
        <v>0</v>
      </c>
      <c r="U9" s="158">
        <f>'Data 1'!Q37</f>
        <v>-0.02</v>
      </c>
      <c r="V9" s="168">
        <v>0</v>
      </c>
      <c r="W9" s="137"/>
      <c r="Y9" s="95"/>
      <c r="Z9" s="38"/>
      <c r="AA9" s="69"/>
      <c r="AB9" s="88"/>
    </row>
    <row r="10" spans="1:28" s="4" customFormat="1" ht="12.75" customHeight="1">
      <c r="A10" s="10"/>
      <c r="B10" s="11"/>
      <c r="C10" s="496"/>
      <c r="D10" s="28"/>
      <c r="E10" s="156" t="s">
        <v>74</v>
      </c>
      <c r="F10" s="156"/>
      <c r="G10" s="157"/>
      <c r="H10" s="158">
        <f t="shared" ref="H10:U10" si="0">SUM(H11:H19)</f>
        <v>1.1499999999999999</v>
      </c>
      <c r="I10" s="158">
        <f t="shared" si="0"/>
        <v>1.1399999999999999</v>
      </c>
      <c r="J10" s="158">
        <f t="shared" si="0"/>
        <v>1.7299999999999998</v>
      </c>
      <c r="K10" s="158">
        <f t="shared" si="0"/>
        <v>2.56</v>
      </c>
      <c r="L10" s="158">
        <f t="shared" si="0"/>
        <v>1.81</v>
      </c>
      <c r="M10" s="158">
        <f t="shared" si="0"/>
        <v>1.3099999999999998</v>
      </c>
      <c r="N10" s="158">
        <f t="shared" si="0"/>
        <v>0.81</v>
      </c>
      <c r="O10" s="158">
        <f t="shared" si="0"/>
        <v>1.0199999999999998</v>
      </c>
      <c r="P10" s="158">
        <f t="shared" si="0"/>
        <v>1.0799999999999998</v>
      </c>
      <c r="Q10" s="158">
        <f t="shared" si="0"/>
        <v>1.38</v>
      </c>
      <c r="R10" s="158">
        <f t="shared" si="0"/>
        <v>1.51</v>
      </c>
      <c r="S10" s="158">
        <f t="shared" si="0"/>
        <v>2.0700000000000003</v>
      </c>
      <c r="T10" s="158">
        <f t="shared" si="0"/>
        <v>0</v>
      </c>
      <c r="U10" s="158">
        <f t="shared" si="0"/>
        <v>1.46</v>
      </c>
      <c r="V10" s="169">
        <f>'Data 1'!S28</f>
        <v>-37.872340425531931</v>
      </c>
      <c r="W10" s="136">
        <f>(U10/U22)*100</f>
        <v>2.7325472580947032</v>
      </c>
      <c r="Y10" s="95"/>
      <c r="Z10" s="38"/>
      <c r="AA10" s="69"/>
      <c r="AB10" s="88"/>
    </row>
    <row r="11" spans="1:28" s="4" customFormat="1" ht="12.75" customHeight="1">
      <c r="A11" s="10"/>
      <c r="B11" s="11"/>
      <c r="C11" s="128" t="s">
        <v>52</v>
      </c>
      <c r="D11" s="28"/>
      <c r="E11" s="159"/>
      <c r="F11" s="159" t="str">
        <f>CONCATENATE('Data 1'!C18,"(2)")</f>
        <v>Restricciones técnicas PDBF(2)</v>
      </c>
      <c r="G11" s="160"/>
      <c r="H11" s="161">
        <f>'Data 1'!D35</f>
        <v>0.63</v>
      </c>
      <c r="I11" s="161">
        <f>'Data 1'!E35</f>
        <v>0.71</v>
      </c>
      <c r="J11" s="161">
        <f>'Data 1'!F35</f>
        <v>1.05</v>
      </c>
      <c r="K11" s="161">
        <f>'Data 1'!G35</f>
        <v>1.64</v>
      </c>
      <c r="L11" s="161">
        <f>'Data 1'!H35</f>
        <v>1.21</v>
      </c>
      <c r="M11" s="161">
        <f>'Data 1'!I35</f>
        <v>1.01</v>
      </c>
      <c r="N11" s="161">
        <f>'Data 1'!J35</f>
        <v>0.51</v>
      </c>
      <c r="O11" s="161">
        <f>'Data 1'!K35</f>
        <v>0.73</v>
      </c>
      <c r="P11" s="161">
        <f>'Data 1'!L35</f>
        <v>0.73</v>
      </c>
      <c r="Q11" s="161">
        <f>'Data 1'!M35</f>
        <v>0.98</v>
      </c>
      <c r="R11" s="161">
        <f>'Data 1'!N35</f>
        <v>1.1100000000000001</v>
      </c>
      <c r="S11" s="161">
        <f>'Data 1'!O35</f>
        <v>1.37</v>
      </c>
      <c r="T11" s="161">
        <f>'Data 1'!P35</f>
        <v>0</v>
      </c>
      <c r="U11" s="161">
        <f>'Data 1'!Q35</f>
        <v>0.96</v>
      </c>
      <c r="V11" s="170">
        <f>'Data 1'!S18</f>
        <v>-34.693877551020407</v>
      </c>
      <c r="W11" s="137"/>
      <c r="Y11" s="96"/>
      <c r="Z11" s="82"/>
      <c r="AA11" s="68"/>
      <c r="AB11" s="88"/>
    </row>
    <row r="12" spans="1:28" s="4" customFormat="1" ht="12.75" customHeight="1">
      <c r="A12" s="10"/>
      <c r="B12" s="11"/>
      <c r="C12" s="145"/>
      <c r="D12" s="28"/>
      <c r="E12" s="159"/>
      <c r="F12" s="159" t="str">
        <f>'Data 1'!C20</f>
        <v>Reserva de potencia adicional a subir</v>
      </c>
      <c r="G12" s="160"/>
      <c r="H12" s="162">
        <f>'Data 1'!D38</f>
        <v>0.12</v>
      </c>
      <c r="I12" s="162">
        <f>'Data 1'!E38</f>
        <v>0.06</v>
      </c>
      <c r="J12" s="162">
        <f>'Data 1'!F38</f>
        <v>0.14000000000000001</v>
      </c>
      <c r="K12" s="162">
        <f>'Data 1'!G38</f>
        <v>0.27</v>
      </c>
      <c r="L12" s="162">
        <f>'Data 1'!H38</f>
        <v>0.06</v>
      </c>
      <c r="M12" s="162">
        <f>'Data 1'!I38</f>
        <v>0</v>
      </c>
      <c r="N12" s="162">
        <f>'Data 1'!J38</f>
        <v>0.01</v>
      </c>
      <c r="O12" s="162">
        <f>'Data 1'!K38</f>
        <v>0</v>
      </c>
      <c r="P12" s="162">
        <f>'Data 1'!L38</f>
        <v>0</v>
      </c>
      <c r="Q12" s="162">
        <f>'Data 1'!M38</f>
        <v>0.03</v>
      </c>
      <c r="R12" s="162">
        <f>'Data 1'!N38</f>
        <v>0</v>
      </c>
      <c r="S12" s="162">
        <f>'Data 1'!O38</f>
        <v>0</v>
      </c>
      <c r="T12" s="162">
        <f>'Data 1'!P38</f>
        <v>0</v>
      </c>
      <c r="U12" s="162">
        <f>'Data 1'!Q38</f>
        <v>0.06</v>
      </c>
      <c r="V12" s="170">
        <f>'Data 1'!S20</f>
        <v>-73.91304347826086</v>
      </c>
      <c r="W12" s="137"/>
      <c r="Y12" s="96"/>
      <c r="Z12" s="82"/>
      <c r="AA12" s="68"/>
      <c r="AB12" s="88"/>
    </row>
    <row r="13" spans="1:28" s="4" customFormat="1" ht="12.75" customHeight="1">
      <c r="A13" s="10"/>
      <c r="B13" s="11"/>
      <c r="C13" s="145"/>
      <c r="D13" s="28"/>
      <c r="E13" s="159"/>
      <c r="F13" s="159" t="str">
        <f>'Data 1'!C21</f>
        <v>Banda de regulación secundaria</v>
      </c>
      <c r="G13" s="160"/>
      <c r="H13" s="162">
        <f>'Data 1'!D39</f>
        <v>0.35</v>
      </c>
      <c r="I13" s="162">
        <f>'Data 1'!E39</f>
        <v>0.37</v>
      </c>
      <c r="J13" s="162">
        <f>'Data 1'!F39</f>
        <v>0.41</v>
      </c>
      <c r="K13" s="162">
        <f>'Data 1'!G39</f>
        <v>0.51</v>
      </c>
      <c r="L13" s="162">
        <f>'Data 1'!H39</f>
        <v>0.39</v>
      </c>
      <c r="M13" s="162">
        <f>'Data 1'!I39</f>
        <v>0.25</v>
      </c>
      <c r="N13" s="162">
        <f>'Data 1'!J39</f>
        <v>0.23</v>
      </c>
      <c r="O13" s="162">
        <f>'Data 1'!K39</f>
        <v>0.23</v>
      </c>
      <c r="P13" s="162">
        <f>'Data 1'!L39</f>
        <v>0.28000000000000003</v>
      </c>
      <c r="Q13" s="162">
        <f>'Data 1'!M39</f>
        <v>0.32</v>
      </c>
      <c r="R13" s="162">
        <f>'Data 1'!N39</f>
        <v>0.44</v>
      </c>
      <c r="S13" s="162">
        <f>'Data 1'!O39</f>
        <v>0.63</v>
      </c>
      <c r="T13" s="162">
        <f>'Data 1'!P39</f>
        <v>0</v>
      </c>
      <c r="U13" s="162">
        <f>'Data 1'!Q39</f>
        <v>0.37</v>
      </c>
      <c r="V13" s="170">
        <f>'Data 1'!S21</f>
        <v>-32.727272727272734</v>
      </c>
      <c r="W13" s="137"/>
      <c r="Y13" s="96"/>
      <c r="Z13" s="82"/>
      <c r="AA13" s="68"/>
      <c r="AB13" s="88"/>
    </row>
    <row r="14" spans="1:28" s="4" customFormat="1" ht="12.75" customHeight="1">
      <c r="A14" s="10"/>
      <c r="B14" s="11"/>
      <c r="C14" s="145"/>
      <c r="D14" s="28"/>
      <c r="E14" s="159"/>
      <c r="F14" s="159" t="str">
        <f>'Data 1'!C19</f>
        <v>Restricciones técnicas en tiempo real</v>
      </c>
      <c r="G14" s="160"/>
      <c r="H14" s="162">
        <f>'Data 1'!D36</f>
        <v>0.03</v>
      </c>
      <c r="I14" s="162">
        <f>'Data 1'!E36</f>
        <v>0.01</v>
      </c>
      <c r="J14" s="162">
        <f>'Data 1'!F36</f>
        <v>0.06</v>
      </c>
      <c r="K14" s="162">
        <f>'Data 1'!G36</f>
        <v>0.08</v>
      </c>
      <c r="L14" s="162">
        <f>'Data 1'!H36</f>
        <v>0.03</v>
      </c>
      <c r="M14" s="162">
        <f>'Data 1'!I36</f>
        <v>0.01</v>
      </c>
      <c r="N14" s="162">
        <f>'Data 1'!J36</f>
        <v>0.02</v>
      </c>
      <c r="O14" s="162">
        <f>'Data 1'!K36</f>
        <v>0.01</v>
      </c>
      <c r="P14" s="162">
        <f>'Data 1'!L36</f>
        <v>0.05</v>
      </c>
      <c r="Q14" s="162">
        <f>'Data 1'!M36</f>
        <v>7.0000000000000007E-2</v>
      </c>
      <c r="R14" s="162">
        <f>'Data 1'!N36</f>
        <v>0.05</v>
      </c>
      <c r="S14" s="162">
        <f>'Data 1'!O36</f>
        <v>0.09</v>
      </c>
      <c r="T14" s="162">
        <f>'Data 1'!P36</f>
        <v>0</v>
      </c>
      <c r="U14" s="162">
        <f>'Data 1'!Q36</f>
        <v>0.04</v>
      </c>
      <c r="V14" s="170">
        <f>'Data 1'!S19</f>
        <v>-42.857142857142861</v>
      </c>
      <c r="W14" s="137"/>
      <c r="Y14" s="96"/>
      <c r="Z14" s="82"/>
      <c r="AA14" s="68"/>
      <c r="AB14" s="88"/>
    </row>
    <row r="15" spans="1:28" s="4" customFormat="1" ht="12.75" customHeight="1">
      <c r="A15" s="10"/>
      <c r="B15" s="11"/>
      <c r="D15" s="28"/>
      <c r="E15" s="159"/>
      <c r="F15" s="159" t="str">
        <f>'Data 1'!C22</f>
        <v>Incumplimiento energía balance</v>
      </c>
      <c r="G15" s="160"/>
      <c r="H15" s="162">
        <f>'Data 1'!D40</f>
        <v>-0.02</v>
      </c>
      <c r="I15" s="162">
        <f>'Data 1'!E40</f>
        <v>-0.02</v>
      </c>
      <c r="J15" s="162">
        <f>'Data 1'!F40</f>
        <v>-0.02</v>
      </c>
      <c r="K15" s="162">
        <f>'Data 1'!G40</f>
        <v>-0.03</v>
      </c>
      <c r="L15" s="162">
        <f>'Data 1'!H40</f>
        <v>-0.02</v>
      </c>
      <c r="M15" s="162">
        <f>'Data 1'!I40</f>
        <v>-0.02</v>
      </c>
      <c r="N15" s="162">
        <f>'Data 1'!J40</f>
        <v>-0.02</v>
      </c>
      <c r="O15" s="162">
        <f>'Data 1'!K40</f>
        <v>-0.01</v>
      </c>
      <c r="P15" s="162">
        <f>'Data 1'!L40</f>
        <v>-0.02</v>
      </c>
      <c r="Q15" s="162">
        <f>'Data 1'!M40</f>
        <v>-0.03</v>
      </c>
      <c r="R15" s="162">
        <f>'Data 1'!N40</f>
        <v>-0.04</v>
      </c>
      <c r="S15" s="162">
        <f>'Data 1'!O40</f>
        <v>-0.03</v>
      </c>
      <c r="T15" s="162">
        <f>'Data 1'!P40</f>
        <v>0</v>
      </c>
      <c r="U15" s="162">
        <f>'Data 1'!Q40</f>
        <v>-0.02</v>
      </c>
      <c r="V15" s="170">
        <f>'Data 1'!S22</f>
        <v>-33.333333333333329</v>
      </c>
      <c r="W15" s="137"/>
      <c r="Y15" s="95"/>
      <c r="Z15" s="38"/>
      <c r="AA15" s="69"/>
      <c r="AB15" s="88"/>
    </row>
    <row r="16" spans="1:28" s="4" customFormat="1" ht="12.75" customHeight="1">
      <c r="A16" s="10"/>
      <c r="B16" s="11"/>
      <c r="C16" s="36"/>
      <c r="D16" s="28"/>
      <c r="E16" s="159"/>
      <c r="F16" s="159" t="str">
        <f>'Data 1'!C23</f>
        <v>Coste desvíos</v>
      </c>
      <c r="G16" s="159"/>
      <c r="H16" s="162">
        <f>'Data 1'!D41</f>
        <v>0.16</v>
      </c>
      <c r="I16" s="162">
        <f>'Data 1'!E41</f>
        <v>0.16</v>
      </c>
      <c r="J16" s="162">
        <f>'Data 1'!F41</f>
        <v>0.18</v>
      </c>
      <c r="K16" s="162">
        <f>'Data 1'!G41</f>
        <v>0.24</v>
      </c>
      <c r="L16" s="162">
        <f>'Data 1'!H41</f>
        <v>0.24</v>
      </c>
      <c r="M16" s="162">
        <f>'Data 1'!I41</f>
        <v>0.13</v>
      </c>
      <c r="N16" s="162">
        <f>'Data 1'!J41</f>
        <v>0.17</v>
      </c>
      <c r="O16" s="162">
        <f>'Data 1'!K41</f>
        <v>0.17</v>
      </c>
      <c r="P16" s="162">
        <f>'Data 1'!L41</f>
        <v>0.17</v>
      </c>
      <c r="Q16" s="162">
        <f>'Data 1'!M41</f>
        <v>0.13</v>
      </c>
      <c r="R16" s="162">
        <f>'Data 1'!N41</f>
        <v>0.08</v>
      </c>
      <c r="S16" s="162">
        <f>'Data 1'!O41</f>
        <v>0.16</v>
      </c>
      <c r="T16" s="162">
        <f>SUM('Data 1'!P41,'Data 1'!P44:P45)</f>
        <v>0</v>
      </c>
      <c r="U16" s="162">
        <f>'Data 1'!Q41</f>
        <v>0.17</v>
      </c>
      <c r="V16" s="170">
        <f>'Data 1'!S23</f>
        <v>6.2500000000000053</v>
      </c>
      <c r="W16" s="137"/>
      <c r="Y16" s="95"/>
      <c r="Z16" s="82"/>
      <c r="AA16" s="69"/>
      <c r="AB16" s="88"/>
    </row>
    <row r="17" spans="1:28" s="4" customFormat="1" ht="12.75" customHeight="1">
      <c r="A17" s="10"/>
      <c r="B17" s="11"/>
      <c r="C17" s="36"/>
      <c r="D17" s="36"/>
      <c r="E17" s="159"/>
      <c r="F17" s="159" t="str">
        <f>'Data 1'!C24</f>
        <v>Saldo desvíos</v>
      </c>
      <c r="G17" s="159"/>
      <c r="H17" s="162">
        <f>'Data 1'!D42</f>
        <v>-0.06</v>
      </c>
      <c r="I17" s="162">
        <f>'Data 1'!E42</f>
        <v>-0.08</v>
      </c>
      <c r="J17" s="162">
        <f>'Data 1'!F42</f>
        <v>-0.08</v>
      </c>
      <c r="K17" s="162">
        <f>'Data 1'!G42</f>
        <v>-0.09</v>
      </c>
      <c r="L17" s="162">
        <f>'Data 1'!H42</f>
        <v>-0.06</v>
      </c>
      <c r="M17" s="162">
        <f>'Data 1'!I42</f>
        <v>-0.03</v>
      </c>
      <c r="N17" s="162">
        <f>'Data 1'!J42</f>
        <v>-0.06</v>
      </c>
      <c r="O17" s="162">
        <f>'Data 1'!K42</f>
        <v>-7.0000000000000007E-2</v>
      </c>
      <c r="P17" s="162">
        <f>'Data 1'!L42</f>
        <v>-7.0000000000000007E-2</v>
      </c>
      <c r="Q17" s="162">
        <f>'Data 1'!M42</f>
        <v>-0.06</v>
      </c>
      <c r="R17" s="162">
        <f>'Data 1'!N42</f>
        <v>-0.05</v>
      </c>
      <c r="S17" s="162">
        <f>'Data 1'!O42</f>
        <v>-0.08</v>
      </c>
      <c r="T17" s="162">
        <f>'Data 1'!P42</f>
        <v>0</v>
      </c>
      <c r="U17" s="162">
        <f>'Data 1'!Q42</f>
        <v>-7.0000000000000007E-2</v>
      </c>
      <c r="V17" s="170">
        <f>'Data 1'!S24</f>
        <v>40.000000000000007</v>
      </c>
      <c r="W17" s="136">
        <f>(U20/U22)*100</f>
        <v>4.9597604342129893</v>
      </c>
      <c r="Y17" s="95"/>
      <c r="Z17" s="82"/>
      <c r="AA17" s="69"/>
      <c r="AB17" s="88"/>
    </row>
    <row r="18" spans="1:28" s="4" customFormat="1">
      <c r="A18" s="7"/>
      <c r="B18" s="7"/>
      <c r="C18" s="36"/>
      <c r="D18" s="36"/>
      <c r="E18" s="159"/>
      <c r="F18" s="159" t="str">
        <f>'Data 1'!C25</f>
        <v>Control del factor de potencia</v>
      </c>
      <c r="G18" s="159"/>
      <c r="H18" s="162">
        <f>'Data 1'!D43</f>
        <v>-7.0000000000000007E-2</v>
      </c>
      <c r="I18" s="162">
        <f>'Data 1'!E43</f>
        <v>-0.06</v>
      </c>
      <c r="J18" s="162">
        <f>'Data 1'!F43</f>
        <v>-0.06</v>
      </c>
      <c r="K18" s="162">
        <f>'Data 1'!G43</f>
        <v>-0.06</v>
      </c>
      <c r="L18" s="162">
        <f>'Data 1'!H43</f>
        <v>-0.06</v>
      </c>
      <c r="M18" s="162">
        <f>'Data 1'!I43</f>
        <v>-0.06</v>
      </c>
      <c r="N18" s="162">
        <f>'Data 1'!J43</f>
        <v>-0.05</v>
      </c>
      <c r="O18" s="162">
        <f>'Data 1'!K43</f>
        <v>-0.05</v>
      </c>
      <c r="P18" s="162">
        <f>'Data 1'!L43</f>
        <v>-0.06</v>
      </c>
      <c r="Q18" s="162">
        <f>'Data 1'!M43</f>
        <v>-0.06</v>
      </c>
      <c r="R18" s="162">
        <f>'Data 1'!N43</f>
        <v>-0.09</v>
      </c>
      <c r="S18" s="162">
        <f>'Data 1'!O43</f>
        <v>-7.0000000000000007E-2</v>
      </c>
      <c r="T18" s="162">
        <f>'Data 1'!P43</f>
        <v>0</v>
      </c>
      <c r="U18" s="162">
        <f>'Data 1'!Q43</f>
        <v>-0.06</v>
      </c>
      <c r="V18" s="170">
        <f>'Data 1'!S25</f>
        <v>0</v>
      </c>
      <c r="W18" s="138"/>
      <c r="X18" s="78"/>
      <c r="Y18" s="92"/>
    </row>
    <row r="19" spans="1:28" s="4" customFormat="1">
      <c r="A19" s="7"/>
      <c r="B19" s="7"/>
      <c r="C19" s="36"/>
      <c r="D19" s="36"/>
      <c r="E19" s="159"/>
      <c r="F19" s="159" t="str">
        <f>'Data 1'!C26</f>
        <v>Saldo PO 14.6</v>
      </c>
      <c r="G19" s="159"/>
      <c r="H19" s="162">
        <f>'Data 1'!D45</f>
        <v>0.01</v>
      </c>
      <c r="I19" s="162">
        <f>'Data 1'!E45</f>
        <v>-0.01</v>
      </c>
      <c r="J19" s="162">
        <f>'Data 1'!F45</f>
        <v>0.05</v>
      </c>
      <c r="K19" s="162">
        <f>'Data 1'!G45</f>
        <v>0</v>
      </c>
      <c r="L19" s="162">
        <f>'Data 1'!H45</f>
        <v>0.02</v>
      </c>
      <c r="M19" s="162">
        <f>'Data 1'!I45</f>
        <v>0.02</v>
      </c>
      <c r="N19" s="162">
        <f>'Data 1'!J45</f>
        <v>0</v>
      </c>
      <c r="O19" s="162">
        <f>'Data 1'!K45</f>
        <v>0.01</v>
      </c>
      <c r="P19" s="162">
        <f>'Data 1'!L45</f>
        <v>0</v>
      </c>
      <c r="Q19" s="162">
        <f>'Data 1'!M45</f>
        <v>0</v>
      </c>
      <c r="R19" s="162">
        <f>'Data 1'!N45</f>
        <v>0.01</v>
      </c>
      <c r="S19" s="162">
        <f>'Data 1'!O45</f>
        <v>0</v>
      </c>
      <c r="T19" s="162">
        <f>'Data 1'!P45</f>
        <v>0</v>
      </c>
      <c r="U19" s="162">
        <f>'Data 1'!Q45</f>
        <v>0.01</v>
      </c>
      <c r="V19" s="170">
        <f>'Data 1'!S26</f>
        <v>0</v>
      </c>
      <c r="W19" s="138"/>
      <c r="X19" s="78"/>
      <c r="Y19" s="92"/>
    </row>
    <row r="20" spans="1:28" s="4" customFormat="1">
      <c r="A20" s="7"/>
      <c r="B20" s="7"/>
      <c r="C20" s="36"/>
      <c r="D20" s="36"/>
      <c r="E20" s="164" t="s">
        <v>68</v>
      </c>
      <c r="F20" s="164"/>
      <c r="G20" s="164"/>
      <c r="H20" s="167">
        <f>'Data 1'!D46</f>
        <v>3.16</v>
      </c>
      <c r="I20" s="167">
        <f>'Data 1'!E46</f>
        <v>3.08</v>
      </c>
      <c r="J20" s="167">
        <f>'Data 1'!F46</f>
        <v>2.38</v>
      </c>
      <c r="K20" s="167">
        <f>'Data 1'!G46</f>
        <v>2.41</v>
      </c>
      <c r="L20" s="167">
        <f>'Data 1'!H46</f>
        <v>2.2999999999999998</v>
      </c>
      <c r="M20" s="167">
        <f>'Data 1'!I46</f>
        <v>2.7</v>
      </c>
      <c r="N20" s="167">
        <f>'Data 1'!J46</f>
        <v>3.25</v>
      </c>
      <c r="O20" s="167">
        <f>'Data 1'!K46</f>
        <v>2.0699999999999998</v>
      </c>
      <c r="P20" s="167">
        <f>'Data 1'!L46</f>
        <v>2.37</v>
      </c>
      <c r="Q20" s="167">
        <f>'Data 1'!M46</f>
        <v>2.33</v>
      </c>
      <c r="R20" s="167">
        <f>'Data 1'!N46</f>
        <v>2.4900000000000002</v>
      </c>
      <c r="S20" s="167">
        <f>'Data 1'!O46</f>
        <v>3.11</v>
      </c>
      <c r="T20" s="167">
        <f>'Data 1'!P46</f>
        <v>0</v>
      </c>
      <c r="U20" s="167">
        <f>'Data 1'!Q46</f>
        <v>2.65</v>
      </c>
      <c r="V20" s="168">
        <f>'Data 1'!S46</f>
        <v>-1.8518518518518616</v>
      </c>
      <c r="W20" s="138"/>
      <c r="X20" s="78"/>
      <c r="Y20" s="92"/>
    </row>
    <row r="21" spans="1:28" s="4" customFormat="1">
      <c r="A21" s="7"/>
      <c r="B21" s="7"/>
      <c r="C21" s="36"/>
      <c r="D21" s="36"/>
      <c r="E21" s="163" t="s">
        <v>102</v>
      </c>
      <c r="F21" s="164"/>
      <c r="G21" s="164"/>
      <c r="H21" s="158">
        <f>'Data 1'!D47</f>
        <v>0.71</v>
      </c>
      <c r="I21" s="158">
        <f>'Data 1'!E47</f>
        <v>0.75</v>
      </c>
      <c r="J21" s="158">
        <f>'Data 1'!F47</f>
        <v>0.72</v>
      </c>
      <c r="K21" s="158">
        <f>'Data 1'!G47</f>
        <v>0.77</v>
      </c>
      <c r="L21" s="158">
        <f>'Data 1'!H47</f>
        <v>0.75</v>
      </c>
      <c r="M21" s="158">
        <f>'Data 1'!I47</f>
        <v>0.75</v>
      </c>
      <c r="N21" s="158">
        <f>'Data 1'!J47</f>
        <v>0.69</v>
      </c>
      <c r="O21" s="158">
        <f>'Data 1'!K47</f>
        <v>0.74</v>
      </c>
      <c r="P21" s="158">
        <f>'Data 1'!L47</f>
        <v>0.79</v>
      </c>
      <c r="Q21" s="158">
        <f>'Data 1'!M47</f>
        <v>0.77</v>
      </c>
      <c r="R21" s="158">
        <f>'Data 1'!N47</f>
        <v>0.76</v>
      </c>
      <c r="S21" s="158">
        <f>'Data 1'!O47</f>
        <v>0.76</v>
      </c>
      <c r="T21" s="158">
        <f>'Data 1'!P47</f>
        <v>0</v>
      </c>
      <c r="U21" s="158">
        <f>'Data 1'!Q47</f>
        <v>0.75</v>
      </c>
      <c r="V21" s="169">
        <f>'Data 1'!S47</f>
        <v>-39.024390243902438</v>
      </c>
      <c r="W21" s="92"/>
      <c r="X21" s="63"/>
      <c r="Y21" s="92"/>
    </row>
    <row r="22" spans="1:28" s="4" customFormat="1">
      <c r="A22" s="7"/>
      <c r="B22" s="7"/>
      <c r="C22" s="7"/>
      <c r="D22" s="36"/>
      <c r="E22" s="156" t="s">
        <v>224</v>
      </c>
      <c r="F22" s="165"/>
      <c r="G22" s="166"/>
      <c r="H22" s="167">
        <f>'Data 1'!D48</f>
        <v>67.97</v>
      </c>
      <c r="I22" s="167">
        <f>'Data 1'!E48</f>
        <v>59.87</v>
      </c>
      <c r="J22" s="167">
        <f>'Data 1'!F48</f>
        <v>54.16</v>
      </c>
      <c r="K22" s="167">
        <f>'Data 1'!G48</f>
        <v>56.63</v>
      </c>
      <c r="L22" s="167">
        <f>'Data 1'!H48</f>
        <v>53.78</v>
      </c>
      <c r="M22" s="167">
        <f>'Data 1'!I48</f>
        <v>52.15</v>
      </c>
      <c r="N22" s="167">
        <f>'Data 1'!J48</f>
        <v>56.71</v>
      </c>
      <c r="O22" s="167">
        <f>'Data 1'!K48</f>
        <v>49.2</v>
      </c>
      <c r="P22" s="167">
        <f>'Data 1'!L48</f>
        <v>46.82</v>
      </c>
      <c r="Q22" s="167">
        <f>'Data 1'!M48</f>
        <v>52.2</v>
      </c>
      <c r="R22" s="167">
        <f>'Data 1'!N48</f>
        <v>48.32</v>
      </c>
      <c r="S22" s="167">
        <f>'Data 1'!O48</f>
        <v>41.28</v>
      </c>
      <c r="T22" s="167">
        <f>'Data 1'!P48</f>
        <v>0</v>
      </c>
      <c r="U22" s="167">
        <f>'Data 1'!Q48</f>
        <v>53.43</v>
      </c>
      <c r="V22" s="168">
        <f>((U22/U23)-1)*100</f>
        <v>-16.995494795712297</v>
      </c>
      <c r="X22" s="78"/>
    </row>
    <row r="23" spans="1:28" s="4" customFormat="1" ht="16.5" customHeight="1">
      <c r="A23" s="7"/>
      <c r="B23" s="7"/>
      <c r="C23" s="7"/>
      <c r="D23" s="7"/>
      <c r="E23" s="156" t="s">
        <v>210</v>
      </c>
      <c r="F23" s="165"/>
      <c r="G23" s="166"/>
      <c r="H23" s="167">
        <f>'Data 1'!D68</f>
        <v>58.28</v>
      </c>
      <c r="I23" s="167">
        <f>'Data 1'!E68</f>
        <v>61.94</v>
      </c>
      <c r="J23" s="167">
        <f>'Data 1'!F68</f>
        <v>49.88</v>
      </c>
      <c r="K23" s="167">
        <f>'Data 1'!G68</f>
        <v>51.27</v>
      </c>
      <c r="L23" s="167">
        <f>'Data 1'!H68</f>
        <v>62.09</v>
      </c>
      <c r="M23" s="167">
        <f>'Data 1'!I68</f>
        <v>64.849999999999994</v>
      </c>
      <c r="N23" s="167">
        <f>'Data 1'!J68</f>
        <v>68.44</v>
      </c>
      <c r="O23" s="167">
        <f>'Data 1'!K68</f>
        <v>71.14</v>
      </c>
      <c r="P23" s="167">
        <f>'Data 1'!L68</f>
        <v>77.569999999999993</v>
      </c>
      <c r="Q23" s="167">
        <f>'Data 1'!M68</f>
        <v>71.48</v>
      </c>
      <c r="R23" s="167">
        <f>'Data 1'!N68</f>
        <v>67.66</v>
      </c>
      <c r="S23" s="167">
        <f>'Data 1'!O68</f>
        <v>67.97</v>
      </c>
      <c r="T23" s="167"/>
      <c r="U23" s="167">
        <f>'Data 1'!Q68</f>
        <v>64.37</v>
      </c>
      <c r="V23" s="171">
        <v>10</v>
      </c>
      <c r="X23" s="78"/>
    </row>
    <row r="24" spans="1:28" s="4" customFormat="1" ht="12" customHeight="1">
      <c r="A24" s="379"/>
      <c r="B24" s="379"/>
      <c r="C24" s="85"/>
      <c r="D24" s="379"/>
      <c r="E24" s="183" t="s">
        <v>209</v>
      </c>
      <c r="F24" s="66"/>
      <c r="G24" s="143"/>
      <c r="H24" s="66"/>
      <c r="I24" s="143"/>
      <c r="J24" s="66"/>
      <c r="K24" s="143"/>
      <c r="L24" s="66"/>
      <c r="M24" s="143"/>
      <c r="N24" s="66"/>
      <c r="O24" s="143"/>
      <c r="P24" s="66"/>
      <c r="Q24" s="143"/>
      <c r="R24" s="66"/>
      <c r="S24" s="143"/>
      <c r="T24" s="77"/>
      <c r="U24" s="76"/>
      <c r="V24" s="89"/>
      <c r="W24" s="92"/>
      <c r="X24" s="63"/>
      <c r="Y24" s="92"/>
    </row>
    <row r="25" spans="1:28" ht="12" customHeight="1">
      <c r="A25" s="379"/>
      <c r="B25" s="379"/>
      <c r="C25" s="379"/>
      <c r="D25" s="379"/>
      <c r="E25" s="183" t="s">
        <v>174</v>
      </c>
      <c r="F25" s="66"/>
      <c r="G25" s="67"/>
      <c r="H25" s="380"/>
      <c r="I25" s="380"/>
      <c r="J25" s="380"/>
      <c r="K25" s="380"/>
      <c r="L25" s="380"/>
      <c r="M25" s="380"/>
      <c r="N25" s="380"/>
      <c r="O25" s="380"/>
      <c r="P25" s="380"/>
      <c r="Q25" s="380"/>
      <c r="R25" s="380"/>
      <c r="S25" s="380"/>
      <c r="T25" s="77"/>
      <c r="U25" s="76"/>
      <c r="V25" s="89"/>
    </row>
    <row r="26" spans="1:28" ht="16.149999999999999" customHeight="1">
      <c r="E26" s="173" t="s">
        <v>191</v>
      </c>
      <c r="F26" s="174"/>
      <c r="G26" s="175"/>
      <c r="H26" s="176">
        <f>'Data 1'!D14</f>
        <v>23270.615238000002</v>
      </c>
      <c r="I26" s="176">
        <f>'Data 1'!E14</f>
        <v>20114.929452</v>
      </c>
      <c r="J26" s="176">
        <f>'Data 1'!F14</f>
        <v>20688.937804000001</v>
      </c>
      <c r="K26" s="176">
        <f>'Data 1'!G14</f>
        <v>19483.079887</v>
      </c>
      <c r="L26" s="176">
        <f>'Data 1'!H14</f>
        <v>19873.923712</v>
      </c>
      <c r="M26" s="176">
        <f>'Data 1'!I14</f>
        <v>19953.172135000001</v>
      </c>
      <c r="N26" s="176">
        <f>'Data 1'!J14</f>
        <v>22659.466324999998</v>
      </c>
      <c r="O26" s="176">
        <f>'Data 1'!K14</f>
        <v>21142.936655000001</v>
      </c>
      <c r="P26" s="176">
        <f>'Data 1'!L14</f>
        <v>19904.671967999999</v>
      </c>
      <c r="Q26" s="176">
        <f>'Data 1'!M14</f>
        <v>20126.934458</v>
      </c>
      <c r="R26" s="176">
        <f>'Data 1'!N14</f>
        <v>20612.24756</v>
      </c>
      <c r="S26" s="176">
        <f>'Data 1'!O14</f>
        <v>20765.105893</v>
      </c>
      <c r="T26" s="176"/>
      <c r="U26" s="176">
        <f>'Data 1'!Q49/1000</f>
        <v>248596.021087</v>
      </c>
      <c r="V26" s="169">
        <f>'Data 1'!R49</f>
        <v>-1.8519344021783457</v>
      </c>
    </row>
    <row r="27" spans="1:28">
      <c r="E27" s="183" t="s">
        <v>192</v>
      </c>
      <c r="H27" s="112"/>
      <c r="I27" s="113"/>
      <c r="J27" s="113"/>
      <c r="K27" s="113"/>
      <c r="L27" s="113"/>
      <c r="M27" s="113"/>
      <c r="N27" s="113"/>
      <c r="O27" s="113"/>
      <c r="P27" s="113"/>
      <c r="Q27" s="113"/>
      <c r="R27" s="113"/>
      <c r="S27" s="113"/>
    </row>
    <row r="28" spans="1:28" s="4" customFormat="1" ht="16.5" customHeight="1">
      <c r="A28" s="7"/>
      <c r="B28" s="7"/>
      <c r="C28" s="7"/>
      <c r="D28" s="7"/>
      <c r="E28" s="5"/>
      <c r="F28" s="5"/>
      <c r="G28" s="111"/>
      <c r="H28" s="133">
        <f>'Data 1'!D48-H22</f>
        <v>0</v>
      </c>
      <c r="I28" s="133">
        <f>'Data 1'!E48-I22</f>
        <v>0</v>
      </c>
      <c r="J28" s="133">
        <f>'Data 1'!F48-J22</f>
        <v>0</v>
      </c>
      <c r="K28" s="133">
        <f>'Data 1'!G48-K22</f>
        <v>0</v>
      </c>
      <c r="L28" s="133">
        <f>'Data 1'!H48-L22</f>
        <v>0</v>
      </c>
      <c r="M28" s="133">
        <f>'Data 1'!I48-M22</f>
        <v>0</v>
      </c>
      <c r="N28" s="133">
        <f>'Data 1'!J48-N22</f>
        <v>0</v>
      </c>
      <c r="O28" s="133">
        <f>'Data 1'!K48-O22</f>
        <v>0</v>
      </c>
      <c r="P28" s="133">
        <f>'Data 1'!L48-P22</f>
        <v>0</v>
      </c>
      <c r="Q28" s="133">
        <f>'Data 1'!M48-Q22</f>
        <v>0</v>
      </c>
      <c r="R28" s="133">
        <f>'Data 1'!N48-R22</f>
        <v>0</v>
      </c>
      <c r="S28" s="133">
        <f>'Data 1'!O48-S22</f>
        <v>0</v>
      </c>
      <c r="T28" s="133">
        <f>'Data 1'!P48-T22</f>
        <v>0</v>
      </c>
      <c r="U28" s="133">
        <f>'Data 1'!R48</f>
        <v>53.420737097139231</v>
      </c>
      <c r="V28" s="5"/>
      <c r="X28" s="78"/>
    </row>
    <row r="29" spans="1:28">
      <c r="H29" s="112"/>
      <c r="I29" s="112"/>
      <c r="J29" s="112"/>
      <c r="K29" s="112"/>
      <c r="L29" s="112"/>
      <c r="M29" s="112"/>
      <c r="N29" s="112"/>
      <c r="O29" s="112"/>
      <c r="P29" s="112"/>
      <c r="Q29" s="112"/>
      <c r="R29" s="112"/>
      <c r="S29" s="112"/>
      <c r="T29" s="112"/>
      <c r="U29" s="112"/>
      <c r="W29" s="90"/>
      <c r="X29" s="75"/>
    </row>
    <row r="30" spans="1:28">
      <c r="E30" s="65"/>
      <c r="F30" s="66"/>
      <c r="G30" s="67"/>
      <c r="H30" s="76"/>
      <c r="I30" s="76"/>
      <c r="J30" s="76"/>
      <c r="K30" s="76"/>
      <c r="L30" s="76"/>
      <c r="M30" s="76"/>
      <c r="N30" s="76"/>
      <c r="O30" s="76"/>
      <c r="P30" s="76"/>
      <c r="Q30" s="76"/>
      <c r="R30" s="76"/>
      <c r="S30" s="76"/>
      <c r="T30" s="77"/>
      <c r="U30" s="76"/>
      <c r="V30" s="89"/>
      <c r="W30" s="90"/>
    </row>
    <row r="31" spans="1:28"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 s="38"/>
      <c r="W31" s="90"/>
    </row>
    <row r="32" spans="1:28"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 s="117"/>
      <c r="W32" s="90"/>
    </row>
    <row r="33" spans="5:23"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 s="118"/>
      <c r="W33" s="90"/>
    </row>
    <row r="34" spans="5:23"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</row>
    <row r="35" spans="5:23">
      <c r="E35" s="90"/>
      <c r="F35" s="90"/>
      <c r="G35" s="90"/>
      <c r="H35" s="90"/>
      <c r="I35" s="90"/>
      <c r="J35" s="90"/>
      <c r="K35" s="90"/>
      <c r="L35" s="90"/>
      <c r="M35" s="90"/>
      <c r="N35" s="90"/>
      <c r="O35" s="90"/>
      <c r="P35" s="90"/>
      <c r="Q35" s="90"/>
      <c r="R35" s="90"/>
      <c r="S35" s="90"/>
      <c r="T35" s="90"/>
      <c r="U35" s="90"/>
    </row>
    <row r="36" spans="5:23">
      <c r="E36" s="90"/>
      <c r="F36" s="90"/>
      <c r="G36" s="90"/>
      <c r="H36" s="90"/>
      <c r="I36" s="90"/>
      <c r="J36" s="90"/>
      <c r="K36" s="90"/>
      <c r="L36" s="90"/>
      <c r="M36" s="90"/>
      <c r="N36" s="90"/>
      <c r="O36" s="90"/>
      <c r="P36" s="90"/>
      <c r="Q36" s="90"/>
      <c r="R36" s="90"/>
      <c r="S36" s="90"/>
      <c r="T36" s="90"/>
      <c r="U36" s="90"/>
    </row>
    <row r="37" spans="5:23">
      <c r="H37" s="112"/>
      <c r="I37" s="113"/>
      <c r="J37" s="113"/>
      <c r="K37" s="113"/>
      <c r="L37" s="113"/>
      <c r="M37" s="113"/>
      <c r="N37" s="113"/>
      <c r="O37" s="113"/>
      <c r="P37" s="113"/>
      <c r="Q37" s="113"/>
      <c r="R37" s="113"/>
      <c r="S37" s="113"/>
    </row>
    <row r="38" spans="5:23">
      <c r="H38" s="112"/>
      <c r="I38" s="113"/>
      <c r="J38" s="113"/>
      <c r="K38" s="113"/>
      <c r="L38" s="113"/>
      <c r="M38" s="113"/>
      <c r="N38" s="113"/>
      <c r="O38" s="113"/>
      <c r="P38" s="113"/>
      <c r="Q38" s="113"/>
      <c r="R38" s="113"/>
      <c r="S38" s="113"/>
    </row>
    <row r="39" spans="5:23">
      <c r="H39" s="112"/>
      <c r="I39" s="113"/>
      <c r="J39" s="113"/>
      <c r="K39" s="113"/>
      <c r="L39" s="113"/>
      <c r="M39" s="113"/>
      <c r="N39" s="113"/>
      <c r="O39" s="113"/>
      <c r="P39" s="113"/>
      <c r="Q39" s="113"/>
      <c r="R39" s="113"/>
      <c r="S39" s="113"/>
    </row>
    <row r="40" spans="5:23">
      <c r="H40" s="112"/>
      <c r="I40" s="113"/>
      <c r="J40" s="113"/>
      <c r="K40" s="113"/>
      <c r="L40" s="113"/>
      <c r="M40" s="113"/>
      <c r="N40" s="113"/>
      <c r="O40" s="113"/>
      <c r="P40" s="113"/>
      <c r="Q40" s="113"/>
      <c r="R40" s="113"/>
      <c r="S40" s="113"/>
    </row>
    <row r="41" spans="5:23">
      <c r="H41" s="112"/>
      <c r="I41" s="113"/>
      <c r="J41" s="113"/>
      <c r="K41" s="113"/>
      <c r="L41" s="113"/>
      <c r="M41" s="113"/>
      <c r="N41" s="113"/>
      <c r="O41" s="113"/>
      <c r="P41" s="113"/>
      <c r="Q41" s="113"/>
      <c r="R41" s="113"/>
      <c r="S41" s="113"/>
    </row>
    <row r="42" spans="5:23">
      <c r="H42" s="112"/>
      <c r="I42" s="113"/>
      <c r="J42" s="113"/>
      <c r="K42" s="113"/>
      <c r="L42" s="113"/>
      <c r="M42" s="113"/>
      <c r="N42" s="113"/>
      <c r="O42" s="113"/>
      <c r="P42" s="113"/>
      <c r="Q42" s="113"/>
      <c r="R42" s="113"/>
      <c r="S42" s="113"/>
    </row>
    <row r="43" spans="5:23">
      <c r="H43" s="114"/>
      <c r="I43" s="113"/>
      <c r="J43" s="113"/>
      <c r="K43" s="113"/>
      <c r="L43" s="113"/>
      <c r="M43" s="113"/>
      <c r="N43" s="113"/>
      <c r="O43" s="113"/>
      <c r="P43" s="113"/>
      <c r="Q43" s="113"/>
      <c r="R43" s="113"/>
      <c r="S43" s="115"/>
    </row>
    <row r="44" spans="5:23">
      <c r="H44" s="114"/>
      <c r="I44" s="114"/>
      <c r="J44" s="114"/>
      <c r="K44" s="114"/>
      <c r="L44" s="114"/>
      <c r="M44" s="114"/>
      <c r="N44" s="114"/>
      <c r="O44" s="114"/>
      <c r="P44" s="114"/>
      <c r="Q44" s="114"/>
      <c r="R44" s="114"/>
      <c r="S44" s="114"/>
    </row>
    <row r="45" spans="5:23">
      <c r="H45" s="114"/>
      <c r="I45" s="114"/>
      <c r="J45" s="114"/>
      <c r="K45" s="114"/>
      <c r="L45" s="114"/>
      <c r="M45" s="114"/>
      <c r="N45" s="114"/>
      <c r="O45" s="114"/>
      <c r="P45" s="114"/>
      <c r="Q45" s="114"/>
      <c r="R45" s="114"/>
      <c r="S45" s="114"/>
      <c r="T45" s="114"/>
    </row>
    <row r="46" spans="5:23">
      <c r="H46" s="114"/>
      <c r="I46" s="114"/>
      <c r="J46" s="114"/>
      <c r="K46" s="114"/>
      <c r="L46" s="114"/>
      <c r="M46" s="114"/>
      <c r="N46" s="114"/>
      <c r="O46" s="114"/>
      <c r="P46" s="114"/>
      <c r="Q46" s="114"/>
      <c r="R46" s="114"/>
      <c r="S46" s="114"/>
      <c r="T46" s="114"/>
    </row>
    <row r="47" spans="5:23">
      <c r="H47" s="114"/>
      <c r="I47" s="114"/>
      <c r="J47" s="114"/>
      <c r="K47" s="114"/>
      <c r="L47" s="114"/>
      <c r="M47" s="114"/>
      <c r="N47" s="114"/>
      <c r="O47" s="114"/>
      <c r="P47" s="114"/>
      <c r="Q47" s="114"/>
      <c r="R47" s="114"/>
      <c r="S47" s="114"/>
      <c r="T47" s="114"/>
    </row>
    <row r="48" spans="5:23">
      <c r="H48" s="114"/>
      <c r="I48" s="114"/>
      <c r="J48" s="114"/>
      <c r="K48" s="114"/>
      <c r="L48" s="114"/>
      <c r="M48" s="114"/>
      <c r="N48" s="114"/>
      <c r="O48" s="114"/>
      <c r="P48" s="114"/>
      <c r="Q48" s="114"/>
      <c r="R48" s="114"/>
      <c r="S48" s="114"/>
      <c r="T48" s="114"/>
    </row>
    <row r="49" spans="8:20">
      <c r="H49" s="114"/>
      <c r="I49" s="114"/>
      <c r="J49" s="114"/>
      <c r="K49" s="114"/>
      <c r="L49" s="114"/>
      <c r="M49" s="114"/>
      <c r="N49" s="114"/>
      <c r="O49" s="114"/>
      <c r="P49" s="114"/>
      <c r="Q49" s="114"/>
      <c r="R49" s="114"/>
      <c r="S49" s="114"/>
      <c r="T49" s="114"/>
    </row>
    <row r="67" spans="2:2">
      <c r="B67" s="55"/>
    </row>
  </sheetData>
  <customSheetViews>
    <customSheetView guid="{900DFCB2-DCF9-11D6-8470-0008C7298EBA}" showGridLines="0" showRowCol="0" outlineSymbols="0" showRuler="0"/>
    <customSheetView guid="{900DFCB4-DCF9-11D6-8470-0008C7298EBA}" showGridLines="0" showRowCol="0" outlineSymbols="0" showRuler="0"/>
    <customSheetView guid="{900DFCB5-DCF9-11D6-8470-0008C7298EBA}" showGridLines="0" showRowCol="0" outlineSymbols="0" showRuler="0"/>
    <customSheetView guid="{900DFCB6-DCF9-11D6-8470-0008C7298EBA}" showGridLines="0" showRowCol="0" outlineSymbols="0" showRuler="0"/>
    <customSheetView guid="{900DFCB7-DCF9-11D6-8470-0008C7298EBA}" showGridLines="0" showRowCol="0" outlineSymbols="0" showRuler="0"/>
    <customSheetView guid="{900DFCB8-DCF9-11D6-8470-0008C7298EBA}" showGridLines="0" showRowCol="0" outlineSymbols="0" showRuler="0"/>
    <customSheetView guid="{900DFCB9-DCF9-11D6-8470-0008C7298EBA}" showGridLines="0" showRowCol="0" outlineSymbols="0" showRuler="0"/>
    <customSheetView guid="{900DFCBA-DCF9-11D6-8470-0008C7298EBA}" showGridLines="0" showRowCol="0" outlineSymbols="0" showRuler="0"/>
    <customSheetView guid="{900DFCBB-DCF9-11D6-8470-0008C7298EBA}" showGridLines="0" showRowCol="0" outlineSymbols="0" showRuler="0"/>
    <customSheetView guid="{900DFCBC-DCF9-11D6-8470-0008C7298EBA}" showGridLines="0" showRowCol="0" outlineSymbols="0" showRuler="0"/>
    <customSheetView guid="{900DFCBD-DCF9-11D6-8470-0008C7298EBA}" showGridLines="0" showRowCol="0" outlineSymbols="0" showRuler="0"/>
    <customSheetView guid="{900DFCBE-DCF9-11D6-8470-0008C7298EBA}" showGridLines="0" showRowCol="0" outlineSymbols="0" showRuler="0"/>
    <customSheetView guid="{900DFCBF-DCF9-11D6-8470-0008C7298EBA}" showGridLines="0" showRowCol="0" outlineSymbols="0" showRuler="0"/>
    <customSheetView guid="{900DFCC0-DCF9-11D6-8470-0008C7298EBA}" showGridLines="0" showRowCol="0" outlineSymbols="0" showRuler="0"/>
    <customSheetView guid="{900DFCC1-DCF9-11D6-8470-0008C7298EBA}" showGridLines="0" showRowCol="0" outlineSymbols="0" showRuler="0"/>
    <customSheetView guid="{900DFCC2-DCF9-11D6-8470-0008C7298EBA}" showGridLines="0" showRowCol="0" outlineSymbols="0" showRuler="0"/>
    <customSheetView guid="{900DFCC3-DCF9-11D6-8470-0008C7298EBA}" showGridLines="0" showRowCol="0" outlineSymbols="0" showRuler="0"/>
    <customSheetView guid="{900DFCC4-DCF9-11D6-8470-0008C7298EBA}" showGridLines="0" showRowCol="0" outlineSymbols="0" showRuler="0"/>
    <customSheetView guid="{900DFCC5-DCF9-11D6-8470-0008C7298EBA}" showGridLines="0" showRowCol="0" outlineSymbols="0" showRuler="0"/>
    <customSheetView guid="{900DFCC6-DCF9-11D6-8470-0008C7298EBA}" showGridLines="0" showRowCol="0" outlineSymbols="0" showRuler="0"/>
    <customSheetView guid="{900DFCC7-DCF9-11D6-8470-0008C7298EBA}" showGridLines="0" showRowCol="0" outlineSymbols="0" showRuler="0"/>
  </customSheetViews>
  <mergeCells count="4">
    <mergeCell ref="E7:G7"/>
    <mergeCell ref="G2:V2"/>
    <mergeCell ref="G3:V3"/>
    <mergeCell ref="C7:C10"/>
  </mergeCells>
  <phoneticPr fontId="0" type="noConversion"/>
  <hyperlinks>
    <hyperlink ref="C4" location="Indice!A1" display="Indice!A1" xr:uid="{00000000-0004-0000-0100-000000000000}"/>
  </hyperlinks>
  <printOptions horizontalCentered="1"/>
  <pageMargins left="0.39370078740157483" right="0.78740157480314965" top="0.39370078740157483" bottom="0.98425196850393704" header="0" footer="0"/>
  <pageSetup paperSize="9" scale="94" orientation="landscape" horizontalDpi="300" verticalDpi="300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650EB8-B57C-4744-AC78-800A44289931}">
  <sheetPr>
    <pageSetUpPr autoPageBreaks="0" fitToPage="1"/>
  </sheetPr>
  <dimension ref="B1:O26"/>
  <sheetViews>
    <sheetView showGridLines="0" workbookViewId="0">
      <selection activeCell="E27" sqref="E27"/>
    </sheetView>
  </sheetViews>
  <sheetFormatPr baseColWidth="10" defaultColWidth="11.42578125" defaultRowHeight="12.75"/>
  <cols>
    <col min="1" max="1" width="0.140625" style="249" customWidth="1"/>
    <col min="2" max="2" width="2.7109375" style="249" customWidth="1"/>
    <col min="3" max="3" width="23.7109375" style="249" customWidth="1"/>
    <col min="4" max="4" width="1.28515625" style="249" customWidth="1"/>
    <col min="5" max="5" width="105.7109375" style="249" customWidth="1"/>
    <col min="6" max="6" width="2.42578125" style="249" customWidth="1"/>
    <col min="7" max="8" width="11.42578125" style="249"/>
    <col min="9" max="16" width="22.7109375" style="249" customWidth="1"/>
    <col min="17" max="16384" width="11.42578125" style="249"/>
  </cols>
  <sheetData>
    <row r="1" spans="2:15" ht="0.75" customHeight="1"/>
    <row r="2" spans="2:15" ht="21" customHeight="1">
      <c r="E2" s="427" t="s">
        <v>206</v>
      </c>
    </row>
    <row r="3" spans="2:15" ht="15" customHeight="1">
      <c r="E3" s="428" t="s">
        <v>219</v>
      </c>
    </row>
    <row r="4" spans="2:15" s="251" customFormat="1" ht="20.25" customHeight="1">
      <c r="B4" s="250"/>
      <c r="C4" s="12" t="s">
        <v>207</v>
      </c>
    </row>
    <row r="5" spans="2:15" s="251" customFormat="1" ht="12.75" customHeight="1">
      <c r="B5" s="250"/>
      <c r="C5" s="252"/>
    </row>
    <row r="6" spans="2:15" s="251" customFormat="1" ht="13.5" customHeight="1">
      <c r="B6" s="250"/>
      <c r="C6" s="253"/>
      <c r="D6" s="254"/>
      <c r="E6" s="254"/>
      <c r="J6" s="255"/>
      <c r="K6" s="255"/>
      <c r="L6" s="255"/>
      <c r="M6" s="513"/>
      <c r="N6" s="513"/>
      <c r="O6" s="513"/>
    </row>
    <row r="7" spans="2:15" s="251" customFormat="1" ht="12.75" customHeight="1">
      <c r="B7" s="250"/>
      <c r="C7" s="514" t="s">
        <v>246</v>
      </c>
      <c r="D7" s="254"/>
      <c r="E7" s="256"/>
      <c r="I7" s="257"/>
      <c r="J7" s="257"/>
      <c r="K7" s="257"/>
      <c r="L7" s="257"/>
      <c r="M7" s="257"/>
      <c r="N7" s="257"/>
      <c r="O7" s="257"/>
    </row>
    <row r="8" spans="2:15" s="251" customFormat="1" ht="12.75" customHeight="1">
      <c r="B8" s="250"/>
      <c r="C8" s="514"/>
      <c r="D8" s="254"/>
      <c r="E8" s="256"/>
      <c r="I8" s="257"/>
      <c r="J8" s="257"/>
      <c r="K8" s="257"/>
      <c r="L8" s="257"/>
      <c r="M8" s="257"/>
      <c r="N8" s="257"/>
      <c r="O8" s="257"/>
    </row>
    <row r="9" spans="2:15" s="251" customFormat="1" ht="12.75" customHeight="1">
      <c r="B9" s="250"/>
      <c r="C9" s="514"/>
      <c r="D9" s="254"/>
      <c r="E9" s="256"/>
      <c r="I9" s="257"/>
      <c r="J9" s="257"/>
      <c r="K9" s="257"/>
      <c r="L9" s="257"/>
      <c r="M9" s="257"/>
      <c r="N9" s="257"/>
      <c r="O9" s="257"/>
    </row>
    <row r="10" spans="2:15" s="251" customFormat="1" ht="12.75" customHeight="1">
      <c r="B10" s="250"/>
      <c r="C10" s="514"/>
      <c r="D10" s="254"/>
      <c r="E10" s="256"/>
      <c r="I10" s="258"/>
      <c r="J10" s="259"/>
      <c r="K10" s="259"/>
      <c r="L10" s="259"/>
      <c r="M10" s="259"/>
      <c r="N10" s="259"/>
      <c r="O10" s="259"/>
    </row>
    <row r="11" spans="2:15" s="251" customFormat="1" ht="12.75" customHeight="1">
      <c r="B11" s="250"/>
      <c r="C11" s="260" t="s">
        <v>84</v>
      </c>
      <c r="D11" s="254"/>
      <c r="E11" s="261"/>
      <c r="I11" s="258"/>
      <c r="J11" s="259"/>
      <c r="K11" s="259"/>
      <c r="L11" s="259"/>
      <c r="M11" s="259"/>
      <c r="N11" s="259"/>
      <c r="O11" s="259"/>
    </row>
    <row r="12" spans="2:15" s="251" customFormat="1" ht="12.75" customHeight="1">
      <c r="B12" s="250"/>
      <c r="C12" s="262"/>
      <c r="D12" s="254"/>
      <c r="E12" s="261"/>
      <c r="I12" s="258"/>
      <c r="J12" s="259"/>
      <c r="K12" s="259"/>
      <c r="L12" s="259"/>
      <c r="M12" s="259"/>
      <c r="N12" s="259"/>
      <c r="O12" s="259"/>
    </row>
    <row r="13" spans="2:15" s="251" customFormat="1" ht="12.75" customHeight="1">
      <c r="B13" s="250"/>
      <c r="C13" s="263"/>
      <c r="D13" s="254"/>
      <c r="E13" s="261"/>
      <c r="I13" s="258"/>
      <c r="J13" s="259"/>
      <c r="K13" s="259"/>
      <c r="L13" s="259"/>
      <c r="M13" s="259"/>
      <c r="N13" s="259"/>
      <c r="O13" s="259"/>
    </row>
    <row r="14" spans="2:15" s="251" customFormat="1" ht="12.75" customHeight="1">
      <c r="B14" s="250"/>
      <c r="C14" s="263"/>
      <c r="D14" s="254"/>
      <c r="E14" s="261"/>
      <c r="I14" s="258"/>
      <c r="J14" s="259"/>
      <c r="K14" s="259"/>
      <c r="L14" s="259"/>
      <c r="M14" s="259"/>
      <c r="N14" s="259"/>
      <c r="O14" s="259"/>
    </row>
    <row r="15" spans="2:15" s="251" customFormat="1" ht="12.75" customHeight="1">
      <c r="B15" s="250"/>
      <c r="D15" s="254"/>
      <c r="E15" s="261"/>
      <c r="I15" s="258"/>
      <c r="J15" s="259"/>
      <c r="K15" s="259"/>
      <c r="L15" s="259"/>
      <c r="M15" s="259"/>
      <c r="N15" s="259"/>
      <c r="O15" s="259"/>
    </row>
    <row r="16" spans="2:15" s="251" customFormat="1" ht="12.75" customHeight="1">
      <c r="B16" s="250"/>
      <c r="C16" s="253"/>
      <c r="D16" s="254"/>
      <c r="E16" s="261"/>
      <c r="I16" s="258"/>
      <c r="J16" s="259"/>
      <c r="K16" s="259"/>
      <c r="L16" s="259"/>
      <c r="M16" s="259"/>
      <c r="N16" s="259"/>
      <c r="O16" s="259"/>
    </row>
    <row r="17" spans="2:15" s="251" customFormat="1" ht="12.75" customHeight="1">
      <c r="B17" s="250"/>
      <c r="C17" s="253"/>
      <c r="D17" s="254"/>
      <c r="E17" s="261"/>
      <c r="I17" s="258"/>
      <c r="J17" s="259"/>
      <c r="K17" s="259"/>
      <c r="L17" s="259"/>
      <c r="M17" s="259"/>
      <c r="N17" s="259"/>
      <c r="O17" s="259"/>
    </row>
    <row r="18" spans="2:15" s="251" customFormat="1" ht="12.75" customHeight="1">
      <c r="B18" s="250"/>
      <c r="C18" s="253"/>
      <c r="D18" s="254"/>
      <c r="E18" s="261"/>
      <c r="I18" s="258"/>
      <c r="J18" s="259"/>
      <c r="K18" s="259"/>
      <c r="L18" s="259"/>
      <c r="M18" s="259"/>
      <c r="N18" s="259"/>
      <c r="O18" s="259"/>
    </row>
    <row r="19" spans="2:15" s="251" customFormat="1" ht="12.75" customHeight="1">
      <c r="B19" s="250"/>
      <c r="C19" s="253"/>
      <c r="D19" s="254"/>
      <c r="E19" s="261"/>
      <c r="I19" s="258"/>
      <c r="J19" s="259"/>
      <c r="K19" s="259"/>
      <c r="L19" s="259"/>
      <c r="M19" s="259"/>
      <c r="N19" s="259"/>
      <c r="O19" s="259"/>
    </row>
    <row r="20" spans="2:15" s="251" customFormat="1" ht="12.75" customHeight="1">
      <c r="B20" s="250"/>
      <c r="C20" s="253"/>
      <c r="D20" s="254"/>
      <c r="E20" s="261"/>
    </row>
    <row r="21" spans="2:15" s="251" customFormat="1" ht="12.75" customHeight="1">
      <c r="B21" s="250"/>
      <c r="C21" s="253"/>
      <c r="D21" s="254"/>
      <c r="E21" s="261"/>
    </row>
    <row r="22" spans="2:15">
      <c r="E22" s="264"/>
    </row>
    <row r="23" spans="2:15">
      <c r="E23" s="264"/>
    </row>
    <row r="24" spans="2:15" ht="15" customHeight="1">
      <c r="E24" s="265" t="s">
        <v>249</v>
      </c>
    </row>
    <row r="25" spans="2:15">
      <c r="E25" s="265"/>
    </row>
    <row r="26" spans="2:15">
      <c r="E26" s="266"/>
    </row>
  </sheetData>
  <mergeCells count="2">
    <mergeCell ref="M6:O6"/>
    <mergeCell ref="C7:C10"/>
  </mergeCells>
  <hyperlinks>
    <hyperlink ref="C4" location="Indice!A1" display="Indice!A1" xr:uid="{45FBD276-D2BA-431A-B26D-8521653002DC}"/>
  </hyperlinks>
  <printOptions horizontalCentered="1"/>
  <pageMargins left="0.39370078740157483" right="0.78740157480314965" top="0.39370078740157483" bottom="0.98425196850393704" header="0" footer="0"/>
  <pageSetup paperSize="9" orientation="landscape" horizontalDpi="300" verticalDpi="300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D7118F-F5F2-4B3B-B6F5-4EDFC1C6B3DC}">
  <sheetPr>
    <pageSetUpPr fitToPage="1"/>
  </sheetPr>
  <dimension ref="B1:M24"/>
  <sheetViews>
    <sheetView showGridLines="0" workbookViewId="0"/>
  </sheetViews>
  <sheetFormatPr baseColWidth="10" defaultColWidth="11.42578125" defaultRowHeight="12.75"/>
  <cols>
    <col min="1" max="1" width="0.140625" style="249" customWidth="1"/>
    <col min="2" max="2" width="2.7109375" style="249" customWidth="1"/>
    <col min="3" max="3" width="23.7109375" style="249" customWidth="1"/>
    <col min="4" max="4" width="1.28515625" style="249" customWidth="1"/>
    <col min="5" max="5" width="17.140625" style="249" customWidth="1"/>
    <col min="6" max="6" width="11.42578125" style="249"/>
    <col min="7" max="7" width="5.85546875" style="249" customWidth="1"/>
    <col min="8" max="8" width="3" style="249" customWidth="1"/>
    <col min="9" max="9" width="11.42578125" style="249"/>
    <col min="10" max="10" width="5.85546875" style="249" customWidth="1"/>
    <col min="11" max="11" width="2.42578125" style="249" customWidth="1"/>
    <col min="12" max="12" width="11.42578125" style="249"/>
    <col min="13" max="13" width="5.85546875" style="249" customWidth="1"/>
    <col min="14" max="14" width="3" style="249" customWidth="1"/>
    <col min="15" max="16384" width="11.42578125" style="249"/>
  </cols>
  <sheetData>
    <row r="1" spans="2:13" ht="0.75" customHeight="1"/>
    <row r="2" spans="2:13" ht="21" customHeight="1">
      <c r="B2" s="267"/>
      <c r="E2" s="494" t="s">
        <v>206</v>
      </c>
      <c r="F2" s="494"/>
      <c r="G2" s="494"/>
      <c r="H2" s="494"/>
      <c r="I2" s="494"/>
      <c r="J2" s="494"/>
      <c r="K2" s="494"/>
      <c r="L2" s="494"/>
      <c r="M2" s="494"/>
    </row>
    <row r="3" spans="2:13" ht="15" customHeight="1">
      <c r="E3" s="495" t="s">
        <v>219</v>
      </c>
      <c r="F3" s="495"/>
      <c r="G3" s="495"/>
      <c r="H3" s="495"/>
      <c r="I3" s="495"/>
      <c r="J3" s="495"/>
      <c r="K3" s="495"/>
      <c r="L3" s="495"/>
      <c r="M3" s="495"/>
    </row>
    <row r="4" spans="2:13" s="251" customFormat="1" ht="20.25" customHeight="1">
      <c r="B4" s="250"/>
      <c r="C4" s="12" t="str">
        <f>'C15'!C4</f>
        <v>Intercambios internacionales</v>
      </c>
    </row>
    <row r="5" spans="2:13" s="251" customFormat="1" ht="13.5" customHeight="1">
      <c r="B5" s="250"/>
      <c r="C5" s="253"/>
      <c r="D5" s="254"/>
      <c r="E5" s="254"/>
    </row>
    <row r="6" spans="2:13" s="251" customFormat="1" ht="12.75" customHeight="1">
      <c r="B6" s="250"/>
      <c r="C6" s="511" t="s">
        <v>231</v>
      </c>
      <c r="D6" s="254"/>
      <c r="E6" s="328"/>
      <c r="F6" s="517" t="s">
        <v>157</v>
      </c>
      <c r="G6" s="517"/>
      <c r="H6" s="329"/>
      <c r="I6" s="517" t="s">
        <v>158</v>
      </c>
      <c r="J6" s="517"/>
      <c r="K6" s="329"/>
      <c r="L6" s="517" t="s">
        <v>3</v>
      </c>
      <c r="M6" s="517"/>
    </row>
    <row r="7" spans="2:13" s="251" customFormat="1" ht="15.75" customHeight="1">
      <c r="B7" s="250"/>
      <c r="C7" s="511"/>
      <c r="D7" s="254"/>
      <c r="E7" s="330"/>
      <c r="F7" s="331" t="s">
        <v>150</v>
      </c>
      <c r="G7" s="331" t="s">
        <v>151</v>
      </c>
      <c r="H7" s="331"/>
      <c r="I7" s="331" t="s">
        <v>150</v>
      </c>
      <c r="J7" s="331" t="s">
        <v>151</v>
      </c>
      <c r="K7" s="331"/>
      <c r="L7" s="331" t="s">
        <v>150</v>
      </c>
      <c r="M7" s="331" t="s">
        <v>151</v>
      </c>
    </row>
    <row r="8" spans="2:13" s="251" customFormat="1" ht="12.75" customHeight="1">
      <c r="B8" s="250"/>
      <c r="C8" s="511"/>
      <c r="D8" s="254"/>
      <c r="E8" s="332" t="s">
        <v>152</v>
      </c>
      <c r="F8" s="333">
        <v>245.28</v>
      </c>
      <c r="G8" s="334">
        <f>(F8/$L$13)*100</f>
        <v>5.5830863407545142</v>
      </c>
      <c r="H8" s="335"/>
      <c r="I8" s="333">
        <v>262.8</v>
      </c>
      <c r="J8" s="334">
        <f t="shared" ref="J8:J13" si="0">(I8/$L$13)*100</f>
        <v>5.9818782222369791</v>
      </c>
      <c r="K8" s="335"/>
      <c r="L8" s="333">
        <f>F8+I8</f>
        <v>508.08000000000004</v>
      </c>
      <c r="M8" s="334">
        <f t="shared" ref="M8:M13" si="1">(L8/$L$13)*100</f>
        <v>11.564964562991493</v>
      </c>
    </row>
    <row r="9" spans="2:13" s="251" customFormat="1" ht="12.75" customHeight="1">
      <c r="B9" s="250"/>
      <c r="C9" s="511"/>
      <c r="D9" s="254"/>
      <c r="E9" s="332" t="s">
        <v>153</v>
      </c>
      <c r="F9" s="333">
        <v>207.88072</v>
      </c>
      <c r="G9" s="334">
        <f t="shared" ref="G9:G12" si="2">(F9/$L$13)*100</f>
        <v>4.7318004253841064</v>
      </c>
      <c r="H9" s="335"/>
      <c r="I9" s="333">
        <v>326.60753999999997</v>
      </c>
      <c r="J9" s="334">
        <f t="shared" si="0"/>
        <v>7.4342714259680083</v>
      </c>
      <c r="K9" s="335"/>
      <c r="L9" s="333">
        <f>F9+I9</f>
        <v>534.48825999999997</v>
      </c>
      <c r="M9" s="334">
        <f t="shared" si="1"/>
        <v>12.166071851352116</v>
      </c>
    </row>
    <row r="10" spans="2:13" s="251" customFormat="1" ht="12.75" customHeight="1">
      <c r="B10" s="250"/>
      <c r="C10" s="511"/>
      <c r="D10" s="254"/>
      <c r="E10" s="332" t="s">
        <v>232</v>
      </c>
      <c r="F10" s="333">
        <v>110.32754000000003</v>
      </c>
      <c r="G10" s="334">
        <f t="shared" si="2"/>
        <v>2.5112858022792213</v>
      </c>
      <c r="H10" s="335"/>
      <c r="I10" s="333">
        <v>435.27152000000001</v>
      </c>
      <c r="J10" s="334">
        <f t="shared" si="0"/>
        <v>9.9076911196650972</v>
      </c>
      <c r="K10" s="335"/>
      <c r="L10" s="333">
        <f>F10+I10</f>
        <v>545.59906000000001</v>
      </c>
      <c r="M10" s="334">
        <f t="shared" si="1"/>
        <v>12.418976921944319</v>
      </c>
    </row>
    <row r="11" spans="2:13" s="251" customFormat="1" ht="12.75" customHeight="1">
      <c r="B11" s="250"/>
      <c r="C11" s="387" t="s">
        <v>213</v>
      </c>
      <c r="D11" s="254"/>
      <c r="E11" s="336" t="s">
        <v>233</v>
      </c>
      <c r="F11" s="333">
        <v>315.39999999999998</v>
      </c>
      <c r="G11" s="334">
        <f t="shared" si="2"/>
        <v>7.1791643504320515</v>
      </c>
      <c r="H11" s="335"/>
      <c r="I11" s="333">
        <v>2370</v>
      </c>
      <c r="J11" s="334">
        <f t="shared" si="0"/>
        <v>53.946162049854031</v>
      </c>
      <c r="K11" s="335"/>
      <c r="L11" s="333">
        <f>F11+I11</f>
        <v>2685.4</v>
      </c>
      <c r="M11" s="334">
        <f t="shared" si="1"/>
        <v>61.125326400286085</v>
      </c>
    </row>
    <row r="12" spans="2:13" s="251" customFormat="1" ht="12.75" customHeight="1">
      <c r="B12" s="250"/>
      <c r="C12" s="387"/>
      <c r="D12" s="254"/>
      <c r="E12" s="336" t="s">
        <v>27</v>
      </c>
      <c r="F12" s="333">
        <v>37.550359</v>
      </c>
      <c r="G12" s="334">
        <f t="shared" si="2"/>
        <v>0.85472478972328891</v>
      </c>
      <c r="H12" s="335"/>
      <c r="I12" s="333">
        <v>82.151295000000005</v>
      </c>
      <c r="J12" s="334">
        <f t="shared" si="0"/>
        <v>1.869935473702685</v>
      </c>
      <c r="K12" s="335"/>
      <c r="L12" s="333">
        <f>F12+I12</f>
        <v>119.701654</v>
      </c>
      <c r="M12" s="334">
        <f t="shared" si="1"/>
        <v>2.724660263425974</v>
      </c>
    </row>
    <row r="13" spans="2:13" s="251" customFormat="1" ht="12.75" customHeight="1">
      <c r="B13" s="250"/>
      <c r="C13" s="253"/>
      <c r="D13" s="253"/>
      <c r="E13" s="337" t="s">
        <v>3</v>
      </c>
      <c r="F13" s="338">
        <f>SUM(F8:F12)</f>
        <v>916.4386189999999</v>
      </c>
      <c r="G13" s="339">
        <f>(F13/$L$13)*100</f>
        <v>20.860061708573181</v>
      </c>
      <c r="H13" s="339"/>
      <c r="I13" s="338">
        <f>SUM(I8:I12)</f>
        <v>3476.8303550000001</v>
      </c>
      <c r="J13" s="339">
        <f t="shared" si="0"/>
        <v>79.139938291426802</v>
      </c>
      <c r="K13" s="339"/>
      <c r="L13" s="338">
        <f>SUM(L8:L12)</f>
        <v>4393.2689740000005</v>
      </c>
      <c r="M13" s="339">
        <f t="shared" si="1"/>
        <v>100</v>
      </c>
    </row>
    <row r="14" spans="2:13" s="251" customFormat="1" ht="12.75" customHeight="1">
      <c r="B14" s="250"/>
      <c r="C14" s="253"/>
      <c r="D14" s="253"/>
      <c r="E14" s="429" t="s">
        <v>167</v>
      </c>
      <c r="F14" s="430"/>
      <c r="G14" s="430"/>
      <c r="H14" s="430"/>
      <c r="I14" s="430"/>
      <c r="J14" s="430"/>
      <c r="K14" s="430"/>
      <c r="L14" s="430"/>
      <c r="M14" s="430"/>
    </row>
    <row r="15" spans="2:13" s="251" customFormat="1" ht="12.75" customHeight="1">
      <c r="B15" s="250"/>
      <c r="C15" s="253"/>
      <c r="D15" s="253"/>
      <c r="E15" s="413"/>
      <c r="F15" s="413"/>
      <c r="G15" s="413"/>
      <c r="H15" s="413"/>
      <c r="I15" s="413"/>
      <c r="J15" s="413"/>
      <c r="K15" s="413"/>
      <c r="L15" s="413"/>
      <c r="M15" s="413"/>
    </row>
    <row r="16" spans="2:13" s="251" customFormat="1" ht="12.75" customHeight="1">
      <c r="B16" s="250"/>
      <c r="C16" s="253"/>
      <c r="D16" s="253"/>
      <c r="E16" s="253"/>
      <c r="F16" s="253"/>
      <c r="G16" s="253"/>
      <c r="H16" s="253"/>
    </row>
    <row r="17" spans="2:13" s="251" customFormat="1" ht="12.75" customHeight="1">
      <c r="B17" s="250"/>
      <c r="C17" s="253"/>
      <c r="D17" s="253"/>
      <c r="E17" s="253"/>
      <c r="F17" s="253"/>
      <c r="G17" s="253"/>
      <c r="H17" s="253"/>
    </row>
    <row r="18" spans="2:13" s="251" customFormat="1" ht="12.75" customHeight="1">
      <c r="B18" s="250"/>
      <c r="C18" s="253"/>
      <c r="D18" s="253"/>
      <c r="E18" s="253"/>
      <c r="F18" s="253"/>
      <c r="G18" s="253"/>
      <c r="H18" s="253"/>
    </row>
    <row r="19" spans="2:13">
      <c r="C19" s="253"/>
      <c r="D19" s="253"/>
      <c r="E19" s="253"/>
      <c r="F19" s="253"/>
      <c r="G19" s="253"/>
      <c r="H19" s="253"/>
      <c r="I19" s="251"/>
      <c r="J19" s="251"/>
      <c r="K19" s="251"/>
      <c r="L19" s="251"/>
      <c r="M19" s="251"/>
    </row>
    <row r="20" spans="2:13">
      <c r="C20" s="253"/>
      <c r="D20" s="253"/>
      <c r="E20" s="253"/>
      <c r="F20" s="253"/>
      <c r="G20" s="253"/>
      <c r="H20" s="253"/>
      <c r="I20" s="251"/>
      <c r="J20" s="251"/>
      <c r="K20" s="251"/>
      <c r="L20" s="251"/>
      <c r="M20" s="251"/>
    </row>
    <row r="21" spans="2:13">
      <c r="C21" s="253"/>
      <c r="D21" s="253"/>
      <c r="E21" s="253"/>
      <c r="F21" s="253"/>
      <c r="G21" s="253"/>
      <c r="H21" s="253"/>
      <c r="I21" s="251"/>
      <c r="J21" s="251"/>
      <c r="K21" s="251"/>
      <c r="L21" s="251"/>
      <c r="M21" s="251"/>
    </row>
    <row r="22" spans="2:13">
      <c r="C22" s="253"/>
      <c r="D22" s="253"/>
      <c r="E22" s="253"/>
      <c r="F22" s="253"/>
      <c r="G22" s="253"/>
      <c r="H22" s="253"/>
    </row>
    <row r="23" spans="2:13">
      <c r="C23" s="253"/>
      <c r="D23" s="253"/>
      <c r="E23" s="253"/>
      <c r="F23" s="253"/>
      <c r="G23" s="253"/>
      <c r="H23" s="253"/>
    </row>
    <row r="24" spans="2:13">
      <c r="C24" s="253"/>
      <c r="D24" s="253"/>
      <c r="E24" s="253"/>
      <c r="F24" s="253"/>
      <c r="G24" s="253"/>
      <c r="H24" s="253"/>
    </row>
  </sheetData>
  <mergeCells count="6">
    <mergeCell ref="E2:M2"/>
    <mergeCell ref="E3:M3"/>
    <mergeCell ref="C6:C10"/>
    <mergeCell ref="F6:G6"/>
    <mergeCell ref="I6:J6"/>
    <mergeCell ref="L6:M6"/>
  </mergeCells>
  <hyperlinks>
    <hyperlink ref="C4" location="Indice!A1" display="Indice!A1" xr:uid="{D588AC3D-1C16-4DFF-BA3A-A03D6F2A9CE5}"/>
  </hyperlinks>
  <printOptions horizontalCentered="1"/>
  <pageMargins left="0.39370078740157483" right="0.78740157480314965" top="0.39370078740157483" bottom="0.98425196850393704" header="0" footer="0"/>
  <pageSetup paperSize="9" orientation="landscape" horizontalDpi="300" verticalDpi="300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autoPageBreaks="0" fitToPage="1"/>
  </sheetPr>
  <dimension ref="A1:X37"/>
  <sheetViews>
    <sheetView showGridLines="0" workbookViewId="0">
      <selection activeCell="E27" sqref="E27"/>
    </sheetView>
  </sheetViews>
  <sheetFormatPr baseColWidth="10" defaultColWidth="12.7109375" defaultRowHeight="12.75"/>
  <cols>
    <col min="1" max="1" width="0.140625" style="278" customWidth="1"/>
    <col min="2" max="2" width="2.7109375" style="278" customWidth="1"/>
    <col min="3" max="3" width="23.7109375" style="278" customWidth="1"/>
    <col min="4" max="4" width="1.28515625" style="289" customWidth="1"/>
    <col min="5" max="5" width="115.42578125" style="289" customWidth="1"/>
    <col min="6" max="6" width="6.85546875" style="289" customWidth="1"/>
    <col min="7" max="7" width="14.140625" style="289" bestFit="1" customWidth="1"/>
    <col min="8" max="8" width="8.140625" style="289" customWidth="1"/>
    <col min="9" max="12" width="12.7109375" style="289" customWidth="1"/>
    <col min="13" max="13" width="6.7109375" style="289" customWidth="1"/>
    <col min="14" max="178" width="12.7109375" style="289" customWidth="1"/>
    <col min="179" max="16384" width="12.7109375" style="289"/>
  </cols>
  <sheetData>
    <row r="1" spans="2:24" s="278" customFormat="1" ht="0.75" customHeight="1"/>
    <row r="2" spans="2:24" s="278" customFormat="1" ht="21" customHeight="1">
      <c r="B2" s="278" t="s">
        <v>31</v>
      </c>
      <c r="D2" s="279"/>
      <c r="E2" s="415" t="s">
        <v>206</v>
      </c>
      <c r="F2" s="279"/>
      <c r="G2" s="279"/>
      <c r="H2" s="279"/>
      <c r="M2" s="279"/>
    </row>
    <row r="3" spans="2:24" s="278" customFormat="1" ht="15" customHeight="1">
      <c r="E3" s="411" t="s">
        <v>219</v>
      </c>
      <c r="F3" s="279"/>
      <c r="G3" s="279"/>
      <c r="H3" s="279"/>
      <c r="I3" s="297"/>
      <c r="J3" s="297"/>
      <c r="M3" s="279"/>
    </row>
    <row r="4" spans="2:24" s="280" customFormat="1" ht="20.25" customHeight="1">
      <c r="B4" s="281"/>
      <c r="C4" s="12" t="str">
        <f>'C15'!C4</f>
        <v>Intercambios internacionales</v>
      </c>
    </row>
    <row r="5" spans="2:24" s="280" customFormat="1" ht="12.75" customHeight="1">
      <c r="B5" s="281"/>
      <c r="C5" s="282"/>
    </row>
    <row r="6" spans="2:24" ht="15">
      <c r="E6" s="285"/>
      <c r="F6" s="285"/>
      <c r="G6" s="285"/>
      <c r="H6" s="285"/>
      <c r="I6" s="285"/>
      <c r="J6" s="285"/>
      <c r="K6" s="285"/>
      <c r="L6" s="285"/>
      <c r="M6" s="285"/>
      <c r="N6" s="298"/>
      <c r="O6" s="286"/>
      <c r="P6" s="280"/>
      <c r="Q6" s="280"/>
      <c r="R6" s="280"/>
      <c r="S6" s="280"/>
      <c r="T6" s="280"/>
      <c r="U6" s="280"/>
      <c r="V6" s="280"/>
      <c r="W6" s="280"/>
      <c r="X6" s="280"/>
    </row>
    <row r="7" spans="2:24" ht="15" customHeight="1">
      <c r="C7" s="518" t="s">
        <v>214</v>
      </c>
      <c r="E7" s="287"/>
      <c r="F7" s="416"/>
      <c r="G7" s="285"/>
      <c r="H7" s="285"/>
      <c r="I7" s="285"/>
      <c r="J7" s="285"/>
      <c r="K7" s="285"/>
      <c r="L7" s="285"/>
      <c r="M7" s="285"/>
      <c r="N7" s="285"/>
      <c r="O7" s="286"/>
      <c r="P7" s="280"/>
      <c r="Q7" s="280"/>
      <c r="R7" s="280"/>
      <c r="S7" s="280"/>
      <c r="T7" s="280"/>
      <c r="U7" s="280"/>
      <c r="V7" s="280"/>
      <c r="W7" s="280"/>
      <c r="X7" s="280"/>
    </row>
    <row r="8" spans="2:24" ht="15">
      <c r="C8" s="518"/>
      <c r="E8" s="287"/>
      <c r="F8" s="416"/>
      <c r="G8" s="285"/>
      <c r="H8" s="285"/>
      <c r="I8" s="285"/>
      <c r="J8" s="285"/>
      <c r="K8" s="285"/>
      <c r="L8" s="285"/>
      <c r="M8" s="285"/>
      <c r="N8" s="285"/>
      <c r="O8" s="286"/>
      <c r="P8" s="280"/>
      <c r="Q8" s="280"/>
      <c r="R8" s="280"/>
      <c r="S8" s="280"/>
      <c r="T8" s="280"/>
      <c r="U8" s="280"/>
      <c r="V8" s="280"/>
      <c r="W8" s="280"/>
      <c r="X8" s="280"/>
    </row>
    <row r="9" spans="2:24" ht="15">
      <c r="C9" s="518"/>
      <c r="E9" s="287"/>
      <c r="F9" s="416"/>
      <c r="G9" s="285"/>
      <c r="H9" s="285"/>
      <c r="I9" s="285"/>
      <c r="J9" s="285"/>
      <c r="K9" s="285"/>
      <c r="L9" s="285"/>
      <c r="M9" s="285"/>
      <c r="N9" s="285"/>
      <c r="O9" s="286"/>
      <c r="P9" s="280"/>
      <c r="Q9" s="280"/>
      <c r="R9" s="280"/>
      <c r="S9" s="280"/>
      <c r="T9" s="280"/>
      <c r="U9" s="280"/>
      <c r="V9" s="280"/>
      <c r="W9" s="280"/>
      <c r="X9" s="280"/>
    </row>
    <row r="10" spans="2:24" ht="15">
      <c r="C10" s="518"/>
      <c r="E10" s="287"/>
      <c r="F10" s="416"/>
      <c r="G10" s="285"/>
      <c r="H10" s="285"/>
      <c r="I10" s="285"/>
      <c r="J10" s="285"/>
      <c r="K10" s="285"/>
      <c r="L10" s="285"/>
      <c r="M10" s="285"/>
      <c r="N10" s="285"/>
      <c r="O10" s="286"/>
      <c r="P10" s="280"/>
      <c r="Q10" s="280"/>
      <c r="R10" s="280"/>
      <c r="S10" s="280"/>
      <c r="T10" s="280"/>
      <c r="U10" s="280"/>
      <c r="V10" s="280"/>
      <c r="W10" s="280"/>
      <c r="X10" s="280"/>
    </row>
    <row r="11" spans="2:24" ht="19.5" customHeight="1">
      <c r="C11" s="290" t="s">
        <v>52</v>
      </c>
      <c r="E11" s="287"/>
      <c r="F11" s="416"/>
      <c r="G11" s="285"/>
      <c r="H11" s="285"/>
      <c r="I11" s="285"/>
      <c r="J11" s="285"/>
      <c r="K11" s="285"/>
      <c r="L11" s="285"/>
      <c r="M11" s="285"/>
      <c r="N11" s="285"/>
      <c r="O11" s="286"/>
      <c r="P11" s="280"/>
      <c r="Q11" s="280"/>
      <c r="R11" s="280"/>
      <c r="S11" s="280"/>
      <c r="T11" s="280"/>
      <c r="U11" s="280"/>
      <c r="V11" s="280"/>
      <c r="W11" s="280"/>
      <c r="X11" s="280"/>
    </row>
    <row r="12" spans="2:24" ht="15">
      <c r="C12" s="290"/>
      <c r="E12" s="287"/>
      <c r="F12" s="416"/>
      <c r="G12" s="285"/>
      <c r="H12" s="285"/>
      <c r="I12" s="285"/>
      <c r="J12" s="285"/>
      <c r="K12" s="285"/>
      <c r="L12" s="285"/>
      <c r="M12" s="285"/>
      <c r="N12" s="285"/>
      <c r="O12" s="286"/>
      <c r="P12" s="280"/>
      <c r="Q12" s="280"/>
      <c r="R12" s="280"/>
      <c r="S12" s="280"/>
      <c r="T12" s="280"/>
      <c r="U12" s="280"/>
      <c r="V12" s="280"/>
      <c r="W12" s="280"/>
      <c r="X12" s="280"/>
    </row>
    <row r="13" spans="2:24" ht="15">
      <c r="C13" s="290"/>
      <c r="E13" s="287"/>
      <c r="F13" s="416"/>
      <c r="G13" s="285"/>
      <c r="H13" s="285"/>
      <c r="I13" s="285"/>
      <c r="J13" s="285"/>
      <c r="K13" s="285"/>
      <c r="L13" s="285"/>
      <c r="M13" s="285"/>
      <c r="N13" s="285"/>
      <c r="O13" s="286"/>
      <c r="P13" s="280"/>
      <c r="Q13" s="280"/>
      <c r="R13" s="280"/>
      <c r="S13" s="280"/>
      <c r="T13" s="280"/>
      <c r="U13" s="280"/>
      <c r="V13" s="280"/>
      <c r="W13" s="280"/>
      <c r="X13" s="280"/>
    </row>
    <row r="14" spans="2:24" ht="15">
      <c r="E14" s="287"/>
      <c r="F14" s="416"/>
      <c r="G14" s="285"/>
      <c r="H14" s="285"/>
      <c r="I14" s="285"/>
      <c r="J14" s="285"/>
      <c r="K14" s="285"/>
      <c r="L14" s="285"/>
      <c r="M14" s="285"/>
      <c r="N14" s="285"/>
      <c r="O14" s="286"/>
      <c r="P14" s="280"/>
      <c r="Q14" s="280"/>
      <c r="R14" s="280"/>
      <c r="S14" s="280"/>
      <c r="T14" s="280"/>
      <c r="U14" s="280"/>
      <c r="V14" s="280"/>
      <c r="W14" s="280"/>
      <c r="X14" s="280"/>
    </row>
    <row r="15" spans="2:24" ht="15">
      <c r="E15" s="287"/>
      <c r="F15" s="416"/>
      <c r="G15" s="285"/>
      <c r="H15" s="285"/>
      <c r="I15" s="285"/>
      <c r="J15" s="285"/>
      <c r="K15" s="285"/>
      <c r="L15" s="285"/>
      <c r="M15" s="285"/>
      <c r="N15" s="285"/>
      <c r="O15" s="286"/>
      <c r="P15" s="280"/>
      <c r="Q15" s="280"/>
      <c r="R15" s="280"/>
      <c r="S15" s="280"/>
      <c r="T15" s="280"/>
      <c r="U15" s="280"/>
      <c r="V15" s="280"/>
      <c r="W15" s="280"/>
      <c r="X15" s="280"/>
    </row>
    <row r="16" spans="2:24" ht="15">
      <c r="E16" s="287"/>
      <c r="F16" s="416"/>
      <c r="G16" s="285"/>
      <c r="H16" s="285"/>
      <c r="I16" s="285"/>
      <c r="J16" s="285"/>
      <c r="K16" s="285"/>
      <c r="L16" s="285"/>
      <c r="M16" s="285"/>
      <c r="N16" s="285"/>
      <c r="O16" s="286"/>
      <c r="P16" s="280"/>
      <c r="Q16" s="280"/>
      <c r="R16" s="280"/>
      <c r="S16" s="280"/>
      <c r="T16" s="280"/>
      <c r="U16" s="280"/>
      <c r="V16" s="280"/>
      <c r="W16" s="280"/>
      <c r="X16" s="280"/>
    </row>
    <row r="17" spans="5:24" ht="15">
      <c r="E17" s="287"/>
      <c r="F17" s="416"/>
      <c r="G17" s="285"/>
      <c r="H17" s="285"/>
      <c r="I17" s="285"/>
      <c r="J17" s="285"/>
      <c r="K17" s="285"/>
      <c r="L17" s="285"/>
      <c r="M17" s="285"/>
      <c r="O17" s="286"/>
      <c r="P17" s="280"/>
      <c r="Q17" s="280"/>
      <c r="R17" s="280"/>
      <c r="S17" s="280"/>
      <c r="T17" s="280"/>
      <c r="U17" s="280"/>
      <c r="V17" s="280"/>
      <c r="W17" s="280"/>
      <c r="X17" s="280"/>
    </row>
    <row r="18" spans="5:24" ht="15">
      <c r="E18" s="287"/>
      <c r="F18" s="416"/>
      <c r="G18" s="285"/>
      <c r="H18" s="285"/>
      <c r="I18" s="285"/>
      <c r="J18" s="285"/>
      <c r="K18" s="285"/>
      <c r="L18" s="285"/>
      <c r="M18" s="285"/>
      <c r="N18" s="285"/>
      <c r="O18" s="286"/>
      <c r="P18" s="280"/>
      <c r="Q18" s="280"/>
      <c r="R18" s="280"/>
      <c r="S18" s="280"/>
      <c r="T18" s="280"/>
      <c r="U18" s="280"/>
      <c r="V18" s="280"/>
      <c r="W18" s="280"/>
      <c r="X18" s="280"/>
    </row>
    <row r="19" spans="5:24" ht="15">
      <c r="E19" s="287"/>
      <c r="F19" s="416"/>
      <c r="G19" s="285"/>
      <c r="H19" s="285"/>
      <c r="I19" s="285"/>
      <c r="J19" s="285"/>
      <c r="K19" s="285"/>
      <c r="L19" s="285"/>
      <c r="M19" s="285"/>
      <c r="N19" s="285"/>
      <c r="O19" s="286"/>
      <c r="P19" s="280"/>
      <c r="Q19" s="280"/>
      <c r="R19" s="280"/>
      <c r="S19" s="280"/>
      <c r="T19" s="280"/>
      <c r="U19" s="280"/>
      <c r="V19" s="280"/>
      <c r="W19" s="280"/>
      <c r="X19" s="280"/>
    </row>
    <row r="20" spans="5:24" ht="15">
      <c r="E20" s="287"/>
      <c r="F20" s="416"/>
      <c r="G20" s="285"/>
      <c r="H20" s="285"/>
      <c r="I20" s="285"/>
      <c r="J20" s="285"/>
      <c r="K20" s="285"/>
      <c r="L20" s="285"/>
      <c r="M20" s="285"/>
      <c r="N20" s="285"/>
      <c r="O20" s="286"/>
      <c r="P20" s="280"/>
      <c r="Q20" s="280"/>
      <c r="R20" s="280"/>
      <c r="S20" s="280"/>
      <c r="T20" s="280"/>
      <c r="U20" s="280"/>
      <c r="V20" s="280"/>
      <c r="W20" s="280"/>
      <c r="X20" s="280"/>
    </row>
    <row r="21" spans="5:24">
      <c r="E21" s="292"/>
      <c r="F21" s="417"/>
      <c r="P21" s="280"/>
      <c r="Q21" s="280"/>
      <c r="R21" s="280"/>
      <c r="S21" s="280"/>
      <c r="T21" s="280"/>
      <c r="U21" s="280"/>
      <c r="V21" s="280"/>
      <c r="W21" s="280"/>
      <c r="X21" s="280"/>
    </row>
    <row r="22" spans="5:24">
      <c r="E22" s="296"/>
      <c r="F22" s="418"/>
      <c r="G22" s="293"/>
      <c r="H22" s="293"/>
      <c r="I22" s="293"/>
      <c r="J22" s="293"/>
      <c r="K22" s="293"/>
      <c r="L22" s="293"/>
      <c r="P22" s="280"/>
      <c r="Q22" s="280"/>
      <c r="R22" s="280"/>
      <c r="S22" s="280"/>
      <c r="T22" s="280"/>
      <c r="U22" s="280"/>
      <c r="V22" s="280"/>
      <c r="W22" s="280"/>
      <c r="X22" s="280"/>
    </row>
    <row r="23" spans="5:24">
      <c r="E23" s="293"/>
      <c r="F23" s="293"/>
      <c r="G23" s="293"/>
      <c r="H23" s="293"/>
      <c r="I23" s="293"/>
      <c r="J23" s="293"/>
      <c r="K23" s="293"/>
      <c r="L23" s="293"/>
      <c r="P23" s="280"/>
      <c r="Q23" s="280"/>
      <c r="R23" s="280"/>
      <c r="S23" s="280"/>
      <c r="T23" s="280"/>
      <c r="U23" s="280"/>
      <c r="V23" s="280"/>
      <c r="W23" s="280"/>
      <c r="X23" s="280"/>
    </row>
    <row r="24" spans="5:24">
      <c r="E24" s="274" t="s">
        <v>215</v>
      </c>
      <c r="F24" s="293"/>
      <c r="G24" s="293"/>
      <c r="H24" s="293"/>
      <c r="I24" s="293"/>
      <c r="J24" s="293"/>
      <c r="K24" s="293"/>
      <c r="L24" s="293"/>
      <c r="P24" s="280"/>
      <c r="Q24" s="280"/>
      <c r="R24" s="280"/>
      <c r="S24" s="280"/>
      <c r="T24" s="280"/>
      <c r="U24" s="280"/>
      <c r="V24" s="280"/>
      <c r="W24" s="280"/>
      <c r="X24" s="280"/>
    </row>
    <row r="25" spans="5:24">
      <c r="P25" s="280"/>
      <c r="Q25" s="280"/>
      <c r="R25" s="280"/>
      <c r="S25" s="280"/>
      <c r="T25" s="280"/>
      <c r="U25" s="280"/>
      <c r="V25" s="280"/>
      <c r="W25" s="280"/>
      <c r="X25" s="280"/>
    </row>
    <row r="26" spans="5:24">
      <c r="P26" s="280"/>
      <c r="Q26" s="280"/>
      <c r="R26" s="280"/>
      <c r="S26" s="280"/>
      <c r="T26" s="280"/>
      <c r="U26" s="280"/>
      <c r="V26" s="280"/>
      <c r="W26" s="280"/>
      <c r="X26" s="280"/>
    </row>
    <row r="27" spans="5:24">
      <c r="P27" s="280"/>
      <c r="Q27" s="280"/>
      <c r="R27" s="280"/>
      <c r="S27" s="280"/>
      <c r="T27" s="280"/>
      <c r="U27" s="280"/>
      <c r="V27" s="280"/>
      <c r="W27" s="280"/>
      <c r="X27" s="280"/>
    </row>
    <row r="28" spans="5:24">
      <c r="P28" s="280"/>
      <c r="Q28" s="280"/>
      <c r="R28" s="280"/>
      <c r="S28" s="280"/>
      <c r="T28" s="280"/>
      <c r="U28" s="280"/>
      <c r="V28" s="280"/>
      <c r="W28" s="280"/>
      <c r="X28" s="280"/>
    </row>
    <row r="29" spans="5:24">
      <c r="P29" s="280"/>
      <c r="Q29" s="280"/>
      <c r="R29" s="280"/>
      <c r="S29" s="280"/>
      <c r="T29" s="280"/>
      <c r="U29" s="280"/>
      <c r="V29" s="280"/>
      <c r="W29" s="280"/>
      <c r="X29" s="280"/>
    </row>
    <row r="30" spans="5:24">
      <c r="P30" s="280"/>
      <c r="Q30" s="280"/>
      <c r="R30" s="280"/>
      <c r="S30" s="280"/>
      <c r="T30" s="280"/>
      <c r="U30" s="280"/>
      <c r="V30" s="280"/>
      <c r="W30" s="280"/>
      <c r="X30" s="280"/>
    </row>
    <row r="31" spans="5:24">
      <c r="P31" s="280"/>
      <c r="Q31" s="280"/>
      <c r="R31" s="280"/>
      <c r="S31" s="280"/>
      <c r="T31" s="280"/>
      <c r="U31" s="280"/>
      <c r="V31" s="280"/>
      <c r="W31" s="280"/>
      <c r="X31" s="280"/>
    </row>
    <row r="32" spans="5:24">
      <c r="P32" s="280"/>
      <c r="Q32" s="280"/>
      <c r="R32" s="280"/>
      <c r="S32" s="280"/>
      <c r="T32" s="280"/>
      <c r="U32" s="280"/>
      <c r="V32" s="280"/>
      <c r="W32" s="280"/>
      <c r="X32" s="280"/>
    </row>
    <row r="33" spans="16:24">
      <c r="P33" s="280"/>
      <c r="Q33" s="280"/>
      <c r="R33" s="280"/>
      <c r="S33" s="280"/>
      <c r="T33" s="280"/>
      <c r="U33" s="280"/>
      <c r="V33" s="280"/>
      <c r="W33" s="280"/>
      <c r="X33" s="280"/>
    </row>
    <row r="34" spans="16:24">
      <c r="P34" s="280"/>
      <c r="Q34" s="280"/>
      <c r="R34" s="280"/>
      <c r="S34" s="280"/>
      <c r="T34" s="280"/>
      <c r="U34" s="280"/>
      <c r="V34" s="280"/>
      <c r="W34" s="280"/>
      <c r="X34" s="280"/>
    </row>
    <row r="35" spans="16:24">
      <c r="P35" s="280"/>
      <c r="Q35" s="280"/>
      <c r="R35" s="280"/>
      <c r="S35" s="280"/>
      <c r="T35" s="280"/>
      <c r="U35" s="280"/>
      <c r="V35" s="280"/>
      <c r="W35" s="280"/>
      <c r="X35" s="280"/>
    </row>
    <row r="36" spans="16:24">
      <c r="P36" s="280"/>
      <c r="Q36" s="280"/>
      <c r="R36" s="280"/>
      <c r="S36" s="280"/>
      <c r="T36" s="280"/>
      <c r="U36" s="280"/>
      <c r="V36" s="280"/>
      <c r="W36" s="280"/>
      <c r="X36" s="280"/>
    </row>
    <row r="37" spans="16:24">
      <c r="P37" s="280"/>
      <c r="Q37" s="280"/>
      <c r="R37" s="280"/>
      <c r="S37" s="280"/>
      <c r="T37" s="280"/>
      <c r="U37" s="280"/>
      <c r="V37" s="280"/>
      <c r="W37" s="280"/>
      <c r="X37" s="280"/>
    </row>
  </sheetData>
  <mergeCells count="1">
    <mergeCell ref="C7:C10"/>
  </mergeCells>
  <printOptions horizontalCentered="1"/>
  <pageMargins left="0.39370078740157483" right="0.78740157480314965" top="0.39370078740157483" bottom="0.98425196850393704" header="0" footer="0"/>
  <pageSetup paperSize="9" scale="91" orientation="landscape" horizontalDpi="300" verticalDpi="300" r:id="rId1"/>
  <headerFooter alignWithMargins="0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autoPageBreaks="0" fitToPage="1"/>
  </sheetPr>
  <dimension ref="A1:V26"/>
  <sheetViews>
    <sheetView showGridLines="0" workbookViewId="0">
      <selection activeCell="E27" sqref="E27"/>
    </sheetView>
  </sheetViews>
  <sheetFormatPr baseColWidth="10" defaultColWidth="12.7109375" defaultRowHeight="12.75"/>
  <cols>
    <col min="1" max="1" width="0.140625" style="278" customWidth="1"/>
    <col min="2" max="2" width="2.7109375" style="278" customWidth="1"/>
    <col min="3" max="3" width="23.7109375" style="278" customWidth="1"/>
    <col min="4" max="4" width="1.28515625" style="289" customWidth="1"/>
    <col min="5" max="5" width="105.7109375" style="289" customWidth="1"/>
    <col min="6" max="6" width="6.85546875" style="289" customWidth="1"/>
    <col min="7" max="7" width="28.5703125" style="289" customWidth="1"/>
    <col min="8" max="8" width="8.140625" style="289" customWidth="1"/>
    <col min="9" max="176" width="12.7109375" style="289" customWidth="1"/>
    <col min="177" max="16384" width="12.7109375" style="289"/>
  </cols>
  <sheetData>
    <row r="1" spans="1:22" s="278" customFormat="1" ht="0.75" customHeight="1">
      <c r="A1" s="277"/>
    </row>
    <row r="2" spans="1:22" s="278" customFormat="1" ht="21" customHeight="1">
      <c r="E2" s="243" t="s">
        <v>206</v>
      </c>
      <c r="F2" s="279"/>
      <c r="G2" s="279"/>
      <c r="H2" s="279"/>
    </row>
    <row r="3" spans="1:22" s="278" customFormat="1" ht="15" customHeight="1">
      <c r="E3" s="244" t="s">
        <v>219</v>
      </c>
      <c r="F3" s="279"/>
      <c r="G3" s="279"/>
      <c r="H3" s="279"/>
    </row>
    <row r="4" spans="1:22" s="280" customFormat="1" ht="20.25" customHeight="1">
      <c r="B4" s="281"/>
      <c r="C4" s="12" t="str">
        <f>'C15'!C4</f>
        <v>Intercambios internacionales</v>
      </c>
    </row>
    <row r="5" spans="1:22" s="280" customFormat="1" ht="12.75" customHeight="1">
      <c r="B5" s="281"/>
      <c r="C5" s="282"/>
    </row>
    <row r="6" spans="1:22" s="280" customFormat="1" ht="13.5" customHeight="1">
      <c r="B6" s="281"/>
      <c r="C6" s="283"/>
      <c r="E6" s="284"/>
      <c r="F6" s="285"/>
      <c r="G6" s="285"/>
      <c r="H6" s="285"/>
      <c r="I6" s="286"/>
      <c r="J6" s="285"/>
      <c r="K6" s="285"/>
      <c r="L6" s="285"/>
      <c r="M6" s="285"/>
      <c r="N6" s="285"/>
      <c r="O6" s="285"/>
      <c r="P6" s="285"/>
      <c r="Q6" s="285"/>
      <c r="R6" s="285"/>
      <c r="S6" s="285"/>
      <c r="T6" s="285"/>
      <c r="U6" s="285"/>
      <c r="V6" s="285"/>
    </row>
    <row r="7" spans="1:22" s="288" customFormat="1" ht="12.75" customHeight="1">
      <c r="A7" s="280"/>
      <c r="B7" s="281"/>
      <c r="C7" s="518" t="s">
        <v>202</v>
      </c>
      <c r="D7" s="280"/>
      <c r="E7" s="287"/>
      <c r="F7" s="285"/>
      <c r="G7" s="285"/>
      <c r="H7" s="285"/>
      <c r="I7" s="286"/>
    </row>
    <row r="8" spans="1:22" ht="15" customHeight="1">
      <c r="A8" s="280"/>
      <c r="B8" s="281"/>
      <c r="C8" s="518"/>
      <c r="D8" s="280"/>
      <c r="E8" s="287"/>
      <c r="F8" s="285"/>
      <c r="G8" s="285"/>
      <c r="H8" s="285"/>
      <c r="I8" s="286"/>
    </row>
    <row r="9" spans="1:22" ht="15">
      <c r="A9" s="280"/>
      <c r="B9" s="281"/>
      <c r="C9" s="518"/>
      <c r="D9" s="280"/>
      <c r="E9" s="287"/>
      <c r="F9" s="285"/>
      <c r="G9" s="285"/>
      <c r="H9" s="285"/>
      <c r="I9" s="286"/>
    </row>
    <row r="10" spans="1:22" ht="15">
      <c r="C10" s="518"/>
      <c r="D10" s="280"/>
      <c r="E10" s="287"/>
      <c r="F10" s="285"/>
      <c r="G10" s="285"/>
      <c r="H10" s="285"/>
      <c r="I10" s="286"/>
    </row>
    <row r="11" spans="1:22" ht="15">
      <c r="C11" s="290"/>
      <c r="D11" s="280"/>
      <c r="E11" s="287"/>
      <c r="F11" s="285"/>
      <c r="G11" s="285"/>
      <c r="H11" s="285"/>
      <c r="I11" s="286"/>
    </row>
    <row r="12" spans="1:22" ht="15">
      <c r="C12" s="290"/>
      <c r="D12" s="280"/>
      <c r="E12" s="287"/>
      <c r="F12" s="285"/>
      <c r="G12" s="285"/>
      <c r="H12" s="285"/>
      <c r="I12" s="286"/>
    </row>
    <row r="13" spans="1:22" ht="15">
      <c r="C13" s="289"/>
      <c r="D13" s="280"/>
      <c r="E13" s="287"/>
      <c r="F13" s="285"/>
      <c r="G13" s="285"/>
      <c r="H13" s="285"/>
      <c r="I13" s="286"/>
    </row>
    <row r="14" spans="1:22" ht="15">
      <c r="C14" s="289"/>
      <c r="E14" s="287"/>
      <c r="F14" s="285"/>
      <c r="G14" s="285"/>
      <c r="H14" s="285"/>
      <c r="I14" s="286"/>
    </row>
    <row r="15" spans="1:22" ht="15">
      <c r="C15" s="289"/>
      <c r="E15" s="287"/>
      <c r="F15" s="285"/>
      <c r="G15" s="285"/>
      <c r="H15" s="285"/>
      <c r="I15" s="286"/>
    </row>
    <row r="16" spans="1:22" ht="15">
      <c r="C16" s="289"/>
      <c r="E16" s="287"/>
      <c r="F16" s="285"/>
      <c r="G16" s="285"/>
      <c r="H16" s="285"/>
      <c r="I16" s="286"/>
    </row>
    <row r="17" spans="3:22" ht="15">
      <c r="C17" s="289"/>
      <c r="E17" s="287"/>
      <c r="F17" s="285"/>
      <c r="G17" s="285"/>
      <c r="H17" s="285"/>
      <c r="I17" s="286"/>
    </row>
    <row r="18" spans="3:22" ht="15">
      <c r="C18" s="289"/>
      <c r="E18" s="287"/>
      <c r="F18" s="285"/>
      <c r="G18" s="285"/>
      <c r="H18" s="285"/>
      <c r="I18" s="286"/>
    </row>
    <row r="19" spans="3:22" ht="15">
      <c r="C19" s="291"/>
      <c r="E19" s="287"/>
      <c r="F19" s="285"/>
      <c r="G19" s="285"/>
      <c r="H19" s="285"/>
      <c r="I19" s="286"/>
    </row>
    <row r="20" spans="3:22" ht="15">
      <c r="C20" s="289"/>
      <c r="E20" s="287"/>
      <c r="F20" s="285"/>
      <c r="G20" s="285"/>
      <c r="H20" s="285"/>
      <c r="I20" s="286"/>
    </row>
    <row r="21" spans="3:22" ht="15">
      <c r="E21" s="287"/>
      <c r="F21" s="285"/>
      <c r="G21" s="285"/>
      <c r="H21" s="285"/>
      <c r="I21" s="286"/>
    </row>
    <row r="22" spans="3:22" ht="13.15" customHeight="1">
      <c r="E22" s="292"/>
      <c r="F22" s="293"/>
      <c r="G22" s="293"/>
      <c r="H22" s="293"/>
    </row>
    <row r="23" spans="3:22" ht="15.6" customHeight="1">
      <c r="E23" s="294"/>
      <c r="F23" s="293"/>
      <c r="G23" s="293"/>
      <c r="H23" s="293"/>
    </row>
    <row r="24" spans="3:22" ht="15">
      <c r="E24" s="293"/>
      <c r="F24" s="293"/>
      <c r="G24" s="293"/>
      <c r="H24" s="293"/>
      <c r="J24" s="285"/>
      <c r="K24" s="285"/>
      <c r="L24" s="285"/>
      <c r="M24" s="285"/>
      <c r="N24" s="285"/>
      <c r="O24" s="285"/>
      <c r="P24" s="285"/>
      <c r="Q24" s="285"/>
      <c r="R24" s="285"/>
      <c r="S24" s="285"/>
      <c r="T24" s="285"/>
      <c r="U24" s="285"/>
      <c r="V24" s="285"/>
    </row>
    <row r="25" spans="3:22" ht="15">
      <c r="J25" s="285"/>
      <c r="K25" s="365">
        <v>0</v>
      </c>
      <c r="L25" s="285"/>
      <c r="M25" s="285"/>
      <c r="N25" s="285"/>
      <c r="O25" s="285"/>
      <c r="P25" s="285"/>
      <c r="Q25" s="295"/>
      <c r="R25" s="285"/>
      <c r="S25" s="285"/>
      <c r="T25" s="285"/>
      <c r="U25" s="295"/>
      <c r="V25" s="285"/>
    </row>
    <row r="26" spans="3:22" ht="15">
      <c r="J26" s="285"/>
      <c r="K26" s="285"/>
      <c r="L26" s="285"/>
      <c r="M26" s="285"/>
      <c r="N26" s="285"/>
      <c r="O26" s="285"/>
      <c r="P26" s="285"/>
      <c r="Q26" s="285"/>
      <c r="R26" s="285"/>
      <c r="S26" s="285"/>
      <c r="T26" s="285"/>
      <c r="U26" s="285"/>
      <c r="V26" s="285"/>
    </row>
  </sheetData>
  <mergeCells count="1">
    <mergeCell ref="C7:C10"/>
  </mergeCells>
  <hyperlinks>
    <hyperlink ref="C4" location="Indice!A1" display="Indice!A1" xr:uid="{00000000-0004-0000-1300-000000000000}"/>
  </hyperlinks>
  <printOptions horizontalCentered="1"/>
  <pageMargins left="0.39370078740157483" right="0.78740157480314965" top="0.39370078740157483" bottom="0.98425196850393704" header="0" footer="0"/>
  <pageSetup paperSize="9" scale="97" orientation="landscape" horizontalDpi="300" verticalDpi="300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autoPageBreaks="0" fitToPage="1"/>
  </sheetPr>
  <dimension ref="A1:X25"/>
  <sheetViews>
    <sheetView showGridLines="0" workbookViewId="0"/>
  </sheetViews>
  <sheetFormatPr baseColWidth="10" defaultColWidth="12.7109375" defaultRowHeight="12.75"/>
  <cols>
    <col min="1" max="1" width="0.140625" style="278" customWidth="1"/>
    <col min="2" max="2" width="2.7109375" style="278" customWidth="1"/>
    <col min="3" max="3" width="23.7109375" style="278" customWidth="1"/>
    <col min="4" max="4" width="1.28515625" style="289" customWidth="1"/>
    <col min="5" max="5" width="105.7109375" style="289" customWidth="1"/>
    <col min="6" max="6" width="6.85546875" style="289" customWidth="1"/>
    <col min="7" max="7" width="14.140625" style="289" bestFit="1" customWidth="1"/>
    <col min="8" max="8" width="8.140625" style="289" customWidth="1"/>
    <col min="9" max="178" width="12.7109375" style="289" customWidth="1"/>
    <col min="179" max="16384" width="12.7109375" style="289"/>
  </cols>
  <sheetData>
    <row r="1" spans="2:24" s="278" customFormat="1" ht="0.75" customHeight="1"/>
    <row r="2" spans="2:24" s="278" customFormat="1" ht="21" customHeight="1">
      <c r="E2" s="243" t="s">
        <v>206</v>
      </c>
      <c r="F2" s="279"/>
      <c r="G2" s="279"/>
      <c r="H2" s="279"/>
    </row>
    <row r="3" spans="2:24" s="278" customFormat="1" ht="15" customHeight="1">
      <c r="E3" s="244" t="s">
        <v>219</v>
      </c>
      <c r="F3" s="279"/>
      <c r="G3" s="279"/>
      <c r="H3" s="279"/>
    </row>
    <row r="4" spans="2:24" s="280" customFormat="1" ht="20.25" customHeight="1">
      <c r="B4" s="281"/>
      <c r="C4" s="12" t="str">
        <f>'C15'!C4</f>
        <v>Intercambios internacionales</v>
      </c>
    </row>
    <row r="5" spans="2:24" s="280" customFormat="1" ht="12.75" customHeight="1">
      <c r="B5" s="281"/>
      <c r="C5" s="282"/>
    </row>
    <row r="6" spans="2:24" s="280" customFormat="1" ht="13.5" customHeight="1">
      <c r="B6" s="281"/>
      <c r="C6" s="283"/>
      <c r="E6" s="284"/>
      <c r="F6" s="285"/>
      <c r="G6" s="285"/>
      <c r="H6" s="285"/>
      <c r="I6" s="285"/>
      <c r="J6" s="285"/>
      <c r="K6" s="285"/>
      <c r="L6" s="285"/>
      <c r="M6" s="285"/>
      <c r="N6" s="285"/>
      <c r="O6" s="286"/>
      <c r="P6" s="285"/>
      <c r="Q6" s="285"/>
      <c r="R6" s="285"/>
      <c r="S6" s="285"/>
      <c r="T6" s="285"/>
      <c r="U6" s="285"/>
      <c r="V6" s="285"/>
      <c r="W6" s="285"/>
      <c r="X6" s="285"/>
    </row>
    <row r="7" spans="2:24" ht="15" customHeight="1">
      <c r="C7" s="518" t="s">
        <v>203</v>
      </c>
      <c r="E7" s="287"/>
      <c r="F7" s="285"/>
      <c r="G7" s="285"/>
      <c r="H7" s="285"/>
      <c r="I7" s="285"/>
      <c r="J7" s="285"/>
      <c r="K7" s="285"/>
      <c r="L7" s="285"/>
      <c r="M7" s="285"/>
      <c r="N7" s="285"/>
      <c r="O7" s="286"/>
    </row>
    <row r="8" spans="2:24" ht="15">
      <c r="C8" s="518"/>
      <c r="E8" s="287"/>
      <c r="F8" s="285"/>
      <c r="G8" s="285"/>
      <c r="H8" s="285"/>
      <c r="I8" s="285"/>
      <c r="J8" s="285"/>
      <c r="K8" s="285"/>
      <c r="L8" s="285"/>
      <c r="M8" s="285"/>
      <c r="N8" s="285"/>
      <c r="O8" s="286"/>
    </row>
    <row r="9" spans="2:24" ht="15">
      <c r="C9" s="518"/>
      <c r="E9" s="287"/>
      <c r="F9" s="285"/>
      <c r="G9" s="285"/>
      <c r="H9" s="285"/>
      <c r="I9" s="285"/>
      <c r="J9" s="285"/>
      <c r="K9" s="285"/>
      <c r="L9" s="285"/>
      <c r="M9" s="285"/>
      <c r="N9" s="285"/>
      <c r="O9" s="286"/>
    </row>
    <row r="10" spans="2:24" ht="15">
      <c r="C10" s="518"/>
      <c r="E10" s="287"/>
      <c r="F10" s="285"/>
      <c r="G10" s="285"/>
      <c r="H10" s="285"/>
      <c r="I10" s="285"/>
      <c r="J10" s="285"/>
      <c r="K10" s="285"/>
      <c r="L10" s="285"/>
      <c r="M10" s="285"/>
      <c r="N10" s="285"/>
      <c r="O10" s="286"/>
    </row>
    <row r="11" spans="2:24" ht="15">
      <c r="C11" s="518"/>
      <c r="E11" s="287"/>
      <c r="F11" s="285"/>
      <c r="G11" s="285"/>
      <c r="H11" s="285"/>
      <c r="I11" s="285"/>
      <c r="J11" s="285"/>
      <c r="K11" s="285"/>
      <c r="L11" s="285"/>
      <c r="M11" s="285"/>
      <c r="N11" s="285"/>
      <c r="O11" s="286"/>
    </row>
    <row r="12" spans="2:24" ht="15">
      <c r="C12" s="290"/>
      <c r="E12" s="287"/>
      <c r="F12" s="285"/>
      <c r="G12" s="285"/>
      <c r="H12" s="285"/>
      <c r="I12" s="285"/>
      <c r="J12" s="285"/>
      <c r="K12" s="285"/>
      <c r="L12" s="285"/>
      <c r="M12" s="285"/>
      <c r="N12" s="285"/>
      <c r="O12" s="286"/>
    </row>
    <row r="13" spans="2:24" ht="15">
      <c r="C13" s="290"/>
      <c r="E13" s="287"/>
      <c r="F13" s="285"/>
      <c r="G13" s="285"/>
      <c r="H13" s="285"/>
      <c r="I13" s="285"/>
      <c r="J13" s="285"/>
      <c r="K13" s="285"/>
      <c r="L13" s="285"/>
      <c r="M13" s="285"/>
      <c r="N13" s="285"/>
      <c r="O13" s="286"/>
    </row>
    <row r="14" spans="2:24" ht="15">
      <c r="E14" s="287"/>
      <c r="F14" s="285"/>
      <c r="G14" s="285"/>
      <c r="H14" s="285"/>
      <c r="I14" s="285"/>
      <c r="J14" s="285"/>
      <c r="K14" s="285"/>
      <c r="L14" s="285"/>
      <c r="M14" s="285"/>
      <c r="N14" s="285"/>
      <c r="O14" s="286"/>
    </row>
    <row r="15" spans="2:24" ht="15">
      <c r="E15" s="287"/>
      <c r="F15" s="285"/>
      <c r="G15" s="285"/>
      <c r="H15" s="285"/>
      <c r="I15" s="285"/>
      <c r="J15" s="285"/>
      <c r="K15" s="285"/>
      <c r="L15" s="285"/>
      <c r="M15" s="285"/>
      <c r="N15" s="285"/>
      <c r="O15" s="286"/>
    </row>
    <row r="16" spans="2:24" ht="15">
      <c r="E16" s="287"/>
      <c r="F16" s="285"/>
      <c r="G16" s="285"/>
      <c r="H16" s="285"/>
      <c r="I16" s="285"/>
      <c r="J16" s="285"/>
      <c r="K16" s="285"/>
      <c r="L16" s="285"/>
      <c r="M16" s="285"/>
      <c r="N16" s="285"/>
      <c r="O16" s="286"/>
    </row>
    <row r="17" spans="5:24" ht="15">
      <c r="E17" s="287"/>
      <c r="F17" s="285"/>
      <c r="G17" s="285"/>
      <c r="H17" s="285"/>
      <c r="I17" s="285"/>
      <c r="J17" s="285"/>
      <c r="K17" s="285"/>
      <c r="L17" s="285"/>
      <c r="M17" s="285"/>
      <c r="N17" s="285"/>
      <c r="O17" s="286"/>
    </row>
    <row r="18" spans="5:24" ht="15">
      <c r="E18" s="287"/>
      <c r="F18" s="285"/>
      <c r="G18" s="285"/>
      <c r="H18" s="285"/>
      <c r="I18" s="285"/>
      <c r="J18" s="285"/>
      <c r="K18" s="285"/>
      <c r="L18" s="285"/>
      <c r="M18" s="285"/>
      <c r="N18" s="285"/>
      <c r="O18" s="286"/>
    </row>
    <row r="19" spans="5:24" ht="15">
      <c r="E19" s="287"/>
      <c r="F19" s="285"/>
      <c r="G19" s="285"/>
      <c r="H19" s="285"/>
      <c r="I19" s="285"/>
      <c r="J19" s="285"/>
      <c r="K19" s="285"/>
      <c r="L19" s="285"/>
      <c r="M19" s="285"/>
      <c r="N19" s="285"/>
      <c r="O19" s="286"/>
    </row>
    <row r="20" spans="5:24" ht="15">
      <c r="E20" s="287"/>
      <c r="F20" s="285"/>
      <c r="G20" s="285"/>
      <c r="H20" s="285"/>
      <c r="I20" s="285"/>
      <c r="J20" s="285"/>
      <c r="K20" s="285"/>
      <c r="L20" s="285"/>
      <c r="M20" s="285"/>
      <c r="N20" s="285"/>
      <c r="O20" s="286"/>
    </row>
    <row r="21" spans="5:24">
      <c r="E21" s="292"/>
    </row>
    <row r="22" spans="5:24">
      <c r="E22" s="296"/>
      <c r="F22" s="293"/>
      <c r="G22" s="293"/>
      <c r="H22" s="293"/>
      <c r="I22" s="293"/>
      <c r="J22" s="293"/>
      <c r="K22" s="293"/>
      <c r="L22" s="293"/>
    </row>
    <row r="23" spans="5:24">
      <c r="E23" s="293"/>
      <c r="F23" s="293"/>
      <c r="G23" s="293"/>
      <c r="H23" s="293"/>
      <c r="I23" s="293"/>
      <c r="J23" s="293"/>
      <c r="K23" s="293"/>
      <c r="L23" s="293"/>
    </row>
    <row r="24" spans="5:24" ht="15">
      <c r="E24" s="293"/>
      <c r="F24" s="293"/>
      <c r="G24" s="293"/>
      <c r="H24" s="293"/>
      <c r="I24" s="293"/>
      <c r="J24" s="293"/>
      <c r="K24" s="293"/>
      <c r="L24" s="293"/>
      <c r="P24" s="285"/>
      <c r="Q24" s="285"/>
      <c r="R24" s="285"/>
      <c r="S24" s="285"/>
      <c r="T24" s="285"/>
      <c r="U24" s="285"/>
      <c r="V24" s="285"/>
      <c r="W24" s="285"/>
      <c r="X24" s="285"/>
    </row>
    <row r="25" spans="5:24" ht="15">
      <c r="P25" s="285"/>
      <c r="Q25" s="285"/>
      <c r="R25" s="285"/>
      <c r="S25" s="285"/>
      <c r="T25" s="285"/>
      <c r="U25" s="285"/>
      <c r="V25" s="285"/>
      <c r="W25" s="285"/>
      <c r="X25" s="285"/>
    </row>
  </sheetData>
  <mergeCells count="1">
    <mergeCell ref="C7:C11"/>
  </mergeCells>
  <hyperlinks>
    <hyperlink ref="C4" location="Indice!A1" display="Indice!A1" xr:uid="{00000000-0004-0000-1400-000000000000}"/>
  </hyperlinks>
  <printOptions horizontalCentered="1"/>
  <pageMargins left="0.39370078740157483" right="0.78740157480314965" top="0.39370078740157483" bottom="0.98425196850393704" header="0" footer="0"/>
  <pageSetup paperSize="9" scale="97" orientation="landscape" horizontalDpi="300" verticalDpi="300" r:id="rId1"/>
  <headerFooter alignWithMargins="0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autoPageBreaks="0" fitToPage="1"/>
  </sheetPr>
  <dimension ref="A1:X37"/>
  <sheetViews>
    <sheetView showGridLines="0" workbookViewId="0">
      <selection activeCell="E33" sqref="E33"/>
    </sheetView>
  </sheetViews>
  <sheetFormatPr baseColWidth="10" defaultColWidth="12.7109375" defaultRowHeight="12.75"/>
  <cols>
    <col min="1" max="1" width="0.140625" style="278" customWidth="1"/>
    <col min="2" max="2" width="2.7109375" style="278" customWidth="1"/>
    <col min="3" max="3" width="23.7109375" style="278" customWidth="1"/>
    <col min="4" max="4" width="1.28515625" style="289" customWidth="1"/>
    <col min="5" max="5" width="105.7109375" style="289" customWidth="1"/>
    <col min="6" max="6" width="6.85546875" style="289" customWidth="1"/>
    <col min="7" max="7" width="14.140625" style="289" bestFit="1" customWidth="1"/>
    <col min="8" max="8" width="8.140625" style="289" customWidth="1"/>
    <col min="9" max="12" width="12.7109375" style="289" customWidth="1"/>
    <col min="13" max="13" width="6.7109375" style="289" customWidth="1"/>
    <col min="14" max="178" width="12.7109375" style="289" customWidth="1"/>
    <col min="179" max="16384" width="12.7109375" style="289"/>
  </cols>
  <sheetData>
    <row r="1" spans="2:24" s="278" customFormat="1" ht="0.75" customHeight="1"/>
    <row r="2" spans="2:24" s="278" customFormat="1" ht="21" customHeight="1">
      <c r="D2" s="279"/>
      <c r="E2" s="243" t="s">
        <v>206</v>
      </c>
      <c r="F2" s="279"/>
      <c r="G2" s="279"/>
      <c r="H2" s="279"/>
      <c r="M2" s="279"/>
    </row>
    <row r="3" spans="2:24" s="278" customFormat="1" ht="15" customHeight="1">
      <c r="E3" s="244" t="s">
        <v>219</v>
      </c>
      <c r="F3" s="279"/>
      <c r="G3" s="279"/>
      <c r="H3" s="279"/>
      <c r="I3" s="297"/>
      <c r="J3" s="297"/>
      <c r="M3" s="279"/>
    </row>
    <row r="4" spans="2:24" s="280" customFormat="1" ht="20.25" customHeight="1">
      <c r="B4" s="281"/>
      <c r="C4" s="12" t="str">
        <f>'C15'!C4</f>
        <v>Intercambios internacionales</v>
      </c>
    </row>
    <row r="5" spans="2:24" s="280" customFormat="1" ht="12.75" customHeight="1">
      <c r="B5" s="281"/>
      <c r="C5" s="282"/>
    </row>
    <row r="6" spans="2:24" ht="15">
      <c r="E6" s="285"/>
      <c r="F6" s="285"/>
      <c r="G6" s="285"/>
      <c r="H6" s="285"/>
      <c r="I6" s="285"/>
      <c r="J6" s="285"/>
      <c r="K6" s="285"/>
      <c r="L6" s="285"/>
      <c r="M6" s="285"/>
      <c r="N6" s="298"/>
      <c r="O6" s="286"/>
      <c r="P6" s="280"/>
      <c r="Q6" s="280"/>
      <c r="R6" s="280"/>
      <c r="S6" s="280"/>
      <c r="T6" s="280"/>
      <c r="U6" s="280"/>
      <c r="V6" s="280"/>
      <c r="W6" s="280"/>
      <c r="X6" s="280"/>
    </row>
    <row r="7" spans="2:24" ht="15" customHeight="1">
      <c r="C7" s="518" t="s">
        <v>204</v>
      </c>
      <c r="E7" s="287"/>
      <c r="F7" s="285"/>
      <c r="G7" s="285"/>
      <c r="H7" s="285"/>
      <c r="I7" s="285"/>
      <c r="J7" s="285"/>
      <c r="K7" s="285"/>
      <c r="L7" s="285"/>
      <c r="M7" s="285"/>
      <c r="N7" s="285"/>
      <c r="O7" s="286"/>
      <c r="P7" s="280"/>
      <c r="Q7" s="280"/>
      <c r="R7" s="280"/>
      <c r="S7" s="280"/>
      <c r="T7" s="280"/>
      <c r="U7" s="280"/>
      <c r="V7" s="280"/>
      <c r="W7" s="280"/>
      <c r="X7" s="280"/>
    </row>
    <row r="8" spans="2:24" ht="15">
      <c r="C8" s="518"/>
      <c r="E8" s="287"/>
      <c r="F8" s="285"/>
      <c r="G8" s="285"/>
      <c r="H8" s="285"/>
      <c r="I8" s="285"/>
      <c r="J8" s="285"/>
      <c r="K8" s="285"/>
      <c r="L8" s="285"/>
      <c r="M8" s="285"/>
      <c r="N8" s="285"/>
      <c r="O8" s="286"/>
      <c r="P8" s="280"/>
      <c r="Q8" s="280"/>
      <c r="R8" s="280"/>
      <c r="S8" s="280"/>
      <c r="T8" s="280"/>
      <c r="U8" s="280"/>
      <c r="V8" s="280"/>
      <c r="W8" s="280"/>
      <c r="X8" s="280"/>
    </row>
    <row r="9" spans="2:24" ht="15">
      <c r="C9" s="518"/>
      <c r="E9" s="287"/>
      <c r="F9" s="285"/>
      <c r="G9" s="285"/>
      <c r="H9" s="285"/>
      <c r="I9" s="285"/>
      <c r="J9" s="285"/>
      <c r="K9" s="285"/>
      <c r="L9" s="285"/>
      <c r="M9" s="285"/>
      <c r="N9" s="285"/>
      <c r="O9" s="286"/>
      <c r="P9" s="280"/>
      <c r="Q9" s="280"/>
      <c r="R9" s="280"/>
      <c r="S9" s="280"/>
      <c r="T9" s="280"/>
      <c r="U9" s="280"/>
      <c r="V9" s="280"/>
      <c r="W9" s="280"/>
      <c r="X9" s="280"/>
    </row>
    <row r="10" spans="2:24" ht="15">
      <c r="C10" s="518"/>
      <c r="E10" s="287"/>
      <c r="F10" s="285"/>
      <c r="G10" s="285"/>
      <c r="H10" s="285"/>
      <c r="I10" s="285"/>
      <c r="J10" s="285"/>
      <c r="K10" s="285"/>
      <c r="L10" s="285"/>
      <c r="M10" s="285"/>
      <c r="N10" s="285"/>
      <c r="O10" s="286"/>
      <c r="P10" s="280"/>
      <c r="Q10" s="280"/>
      <c r="R10" s="280"/>
      <c r="S10" s="280"/>
      <c r="T10" s="280"/>
      <c r="U10" s="280"/>
      <c r="V10" s="280"/>
      <c r="W10" s="280"/>
      <c r="X10" s="280"/>
    </row>
    <row r="11" spans="2:24" ht="15">
      <c r="C11" s="518"/>
      <c r="E11" s="287"/>
      <c r="F11" s="285"/>
      <c r="G11" s="285"/>
      <c r="H11" s="285"/>
      <c r="I11" s="285"/>
      <c r="J11" s="285"/>
      <c r="K11" s="285"/>
      <c r="L11" s="285"/>
      <c r="M11" s="285"/>
      <c r="N11" s="285"/>
      <c r="O11" s="286"/>
      <c r="P11" s="280"/>
      <c r="Q11" s="280"/>
      <c r="R11" s="280"/>
      <c r="S11" s="280"/>
      <c r="T11" s="280"/>
      <c r="U11" s="280"/>
      <c r="V11" s="280"/>
      <c r="W11" s="280"/>
      <c r="X11" s="280"/>
    </row>
    <row r="12" spans="2:24" ht="15">
      <c r="C12" s="290"/>
      <c r="E12" s="287"/>
      <c r="F12" s="285"/>
      <c r="G12" s="285"/>
      <c r="H12" s="285"/>
      <c r="I12" s="285"/>
      <c r="J12" s="285"/>
      <c r="K12" s="285"/>
      <c r="L12" s="285"/>
      <c r="M12" s="285"/>
      <c r="N12" s="285"/>
      <c r="O12" s="286"/>
      <c r="P12" s="280"/>
      <c r="Q12" s="280"/>
      <c r="R12" s="280"/>
      <c r="S12" s="280"/>
      <c r="T12" s="280"/>
      <c r="U12" s="280"/>
      <c r="V12" s="280"/>
      <c r="W12" s="280"/>
      <c r="X12" s="280"/>
    </row>
    <row r="13" spans="2:24" ht="15">
      <c r="C13" s="290"/>
      <c r="E13" s="287"/>
      <c r="F13" s="285"/>
      <c r="G13" s="285"/>
      <c r="H13" s="285"/>
      <c r="I13" s="285"/>
      <c r="J13" s="285"/>
      <c r="K13" s="285"/>
      <c r="L13" s="285"/>
      <c r="M13" s="285"/>
      <c r="N13" s="285"/>
      <c r="O13" s="286"/>
      <c r="P13" s="280"/>
      <c r="Q13" s="280"/>
      <c r="R13" s="280"/>
      <c r="S13" s="280"/>
      <c r="T13" s="280"/>
      <c r="U13" s="280"/>
      <c r="V13" s="280"/>
      <c r="W13" s="280"/>
      <c r="X13" s="280"/>
    </row>
    <row r="14" spans="2:24" ht="15">
      <c r="E14" s="287"/>
      <c r="F14" s="285"/>
      <c r="G14" s="285"/>
      <c r="H14" s="285"/>
      <c r="I14" s="285"/>
      <c r="J14" s="285"/>
      <c r="K14" s="285"/>
      <c r="L14" s="285"/>
      <c r="M14" s="285"/>
      <c r="N14" s="285"/>
      <c r="O14" s="286"/>
      <c r="P14" s="280"/>
      <c r="Q14" s="280"/>
      <c r="R14" s="280"/>
      <c r="S14" s="280"/>
      <c r="T14" s="280"/>
      <c r="U14" s="280"/>
      <c r="V14" s="280"/>
      <c r="W14" s="280"/>
      <c r="X14" s="280"/>
    </row>
    <row r="15" spans="2:24" ht="15">
      <c r="E15" s="287"/>
      <c r="F15" s="285"/>
      <c r="G15" s="285"/>
      <c r="H15" s="285"/>
      <c r="I15" s="285"/>
      <c r="J15" s="285"/>
      <c r="K15" s="285"/>
      <c r="L15" s="285"/>
      <c r="M15" s="285"/>
      <c r="N15" s="285"/>
      <c r="O15" s="286"/>
      <c r="P15" s="280"/>
      <c r="Q15" s="280"/>
      <c r="R15" s="280"/>
      <c r="S15" s="280"/>
      <c r="T15" s="280"/>
      <c r="U15" s="280"/>
      <c r="V15" s="280"/>
      <c r="W15" s="280"/>
      <c r="X15" s="280"/>
    </row>
    <row r="16" spans="2:24" ht="15">
      <c r="E16" s="287"/>
      <c r="F16" s="285"/>
      <c r="G16" s="285"/>
      <c r="H16" s="285"/>
      <c r="I16" s="285"/>
      <c r="J16" s="285"/>
      <c r="K16" s="285"/>
      <c r="L16" s="285"/>
      <c r="M16" s="285"/>
      <c r="N16" s="285"/>
      <c r="O16" s="286"/>
      <c r="P16" s="280"/>
      <c r="Q16" s="280"/>
      <c r="R16" s="280"/>
      <c r="S16" s="280"/>
      <c r="T16" s="280"/>
      <c r="U16" s="280"/>
      <c r="V16" s="280"/>
      <c r="W16" s="280"/>
      <c r="X16" s="280"/>
    </row>
    <row r="17" spans="5:24" ht="15">
      <c r="E17" s="287"/>
      <c r="F17" s="285"/>
      <c r="G17" s="285"/>
      <c r="H17" s="285"/>
      <c r="I17" s="285"/>
      <c r="J17" s="285"/>
      <c r="K17" s="285"/>
      <c r="L17" s="285"/>
      <c r="M17" s="285"/>
      <c r="O17" s="286"/>
      <c r="P17" s="280"/>
      <c r="Q17" s="280"/>
      <c r="R17" s="280"/>
      <c r="S17" s="280"/>
      <c r="T17" s="280"/>
      <c r="U17" s="280"/>
      <c r="V17" s="280"/>
      <c r="W17" s="280"/>
      <c r="X17" s="280"/>
    </row>
    <row r="18" spans="5:24" ht="15">
      <c r="E18" s="287"/>
      <c r="F18" s="285"/>
      <c r="G18" s="285"/>
      <c r="H18" s="285"/>
      <c r="I18" s="285"/>
      <c r="J18" s="285"/>
      <c r="K18" s="285"/>
      <c r="L18" s="285"/>
      <c r="M18" s="285"/>
      <c r="N18" s="285"/>
      <c r="O18" s="286"/>
      <c r="P18" s="280"/>
      <c r="Q18" s="280"/>
      <c r="R18" s="280"/>
      <c r="S18" s="280"/>
      <c r="T18" s="280"/>
      <c r="U18" s="280"/>
      <c r="V18" s="280"/>
      <c r="W18" s="280"/>
      <c r="X18" s="280"/>
    </row>
    <row r="19" spans="5:24" ht="15">
      <c r="E19" s="287"/>
      <c r="F19" s="285"/>
      <c r="G19" s="285"/>
      <c r="H19" s="285"/>
      <c r="I19" s="285"/>
      <c r="J19" s="285"/>
      <c r="K19" s="285"/>
      <c r="L19" s="285"/>
      <c r="M19" s="285"/>
      <c r="N19" s="285"/>
      <c r="O19" s="286"/>
      <c r="P19" s="280"/>
      <c r="Q19" s="280"/>
      <c r="R19" s="280"/>
      <c r="S19" s="280"/>
      <c r="T19" s="280"/>
      <c r="U19" s="280"/>
      <c r="V19" s="280"/>
      <c r="W19" s="280"/>
      <c r="X19" s="280"/>
    </row>
    <row r="20" spans="5:24" ht="15">
      <c r="E20" s="287"/>
      <c r="F20" s="285"/>
      <c r="G20" s="285"/>
      <c r="H20" s="285"/>
      <c r="I20" s="285"/>
      <c r="J20" s="285"/>
      <c r="K20" s="285"/>
      <c r="L20" s="285"/>
      <c r="M20" s="285"/>
      <c r="N20" s="285"/>
      <c r="O20" s="286"/>
      <c r="P20" s="280"/>
      <c r="Q20" s="280"/>
      <c r="R20" s="280"/>
      <c r="S20" s="280"/>
      <c r="T20" s="280"/>
      <c r="U20" s="280"/>
      <c r="V20" s="280"/>
      <c r="W20" s="280"/>
      <c r="X20" s="280"/>
    </row>
    <row r="21" spans="5:24">
      <c r="E21" s="292"/>
      <c r="P21" s="280"/>
      <c r="Q21" s="280"/>
      <c r="R21" s="280"/>
      <c r="S21" s="280"/>
      <c r="T21" s="280"/>
      <c r="U21" s="280"/>
      <c r="V21" s="280"/>
      <c r="W21" s="280"/>
      <c r="X21" s="280"/>
    </row>
    <row r="22" spans="5:24">
      <c r="E22" s="296"/>
      <c r="F22" s="293"/>
      <c r="G22" s="293"/>
      <c r="H22" s="293"/>
      <c r="I22" s="293"/>
      <c r="J22" s="293"/>
      <c r="K22" s="293"/>
      <c r="L22" s="293"/>
      <c r="P22" s="280"/>
      <c r="Q22" s="280"/>
      <c r="R22" s="280"/>
      <c r="S22" s="280"/>
      <c r="T22" s="280"/>
      <c r="U22" s="280"/>
      <c r="V22" s="280"/>
      <c r="W22" s="280"/>
      <c r="X22" s="280"/>
    </row>
    <row r="23" spans="5:24">
      <c r="E23" s="293"/>
      <c r="F23" s="293"/>
      <c r="G23" s="293"/>
      <c r="H23" s="293"/>
      <c r="I23" s="293"/>
      <c r="J23" s="293"/>
      <c r="K23" s="293"/>
      <c r="L23" s="293"/>
      <c r="P23" s="280"/>
      <c r="Q23" s="280"/>
      <c r="R23" s="280"/>
      <c r="S23" s="280"/>
      <c r="T23" s="280"/>
      <c r="U23" s="280"/>
      <c r="V23" s="280"/>
      <c r="W23" s="280"/>
      <c r="X23" s="280"/>
    </row>
    <row r="24" spans="5:24">
      <c r="E24" s="293"/>
      <c r="F24" s="293"/>
      <c r="G24" s="293"/>
      <c r="H24" s="293"/>
      <c r="I24" s="293"/>
      <c r="J24" s="293"/>
      <c r="K24" s="293"/>
      <c r="L24" s="293"/>
      <c r="P24" s="280"/>
      <c r="Q24" s="280"/>
      <c r="R24" s="280"/>
      <c r="S24" s="280"/>
      <c r="T24" s="280"/>
      <c r="U24" s="280"/>
      <c r="V24" s="280"/>
      <c r="W24" s="280"/>
      <c r="X24" s="280"/>
    </row>
    <row r="25" spans="5:24">
      <c r="P25" s="280"/>
      <c r="Q25" s="280"/>
      <c r="R25" s="280"/>
      <c r="S25" s="280"/>
      <c r="T25" s="280"/>
      <c r="U25" s="280"/>
      <c r="V25" s="280"/>
      <c r="W25" s="280"/>
      <c r="X25" s="280"/>
    </row>
    <row r="26" spans="5:24">
      <c r="P26" s="280"/>
      <c r="Q26" s="280"/>
      <c r="R26" s="280"/>
      <c r="S26" s="280"/>
      <c r="T26" s="280"/>
      <c r="U26" s="280"/>
      <c r="V26" s="280"/>
      <c r="W26" s="280"/>
      <c r="X26" s="280"/>
    </row>
    <row r="27" spans="5:24">
      <c r="P27" s="280"/>
      <c r="Q27" s="280"/>
      <c r="R27" s="280"/>
      <c r="S27" s="280"/>
      <c r="T27" s="280"/>
      <c r="U27" s="280"/>
      <c r="V27" s="280"/>
      <c r="W27" s="280"/>
      <c r="X27" s="280"/>
    </row>
    <row r="28" spans="5:24">
      <c r="P28" s="280"/>
      <c r="Q28" s="280"/>
      <c r="R28" s="280"/>
      <c r="S28" s="280"/>
      <c r="T28" s="280"/>
      <c r="U28" s="280"/>
      <c r="V28" s="280"/>
      <c r="W28" s="280"/>
      <c r="X28" s="280"/>
    </row>
    <row r="29" spans="5:24">
      <c r="P29" s="280"/>
      <c r="Q29" s="280"/>
      <c r="R29" s="280"/>
      <c r="S29" s="280"/>
      <c r="T29" s="280"/>
      <c r="U29" s="280"/>
      <c r="V29" s="280"/>
      <c r="W29" s="280"/>
      <c r="X29" s="280"/>
    </row>
    <row r="30" spans="5:24">
      <c r="P30" s="280"/>
      <c r="Q30" s="280"/>
      <c r="R30" s="280"/>
      <c r="S30" s="280"/>
      <c r="T30" s="280"/>
      <c r="U30" s="280"/>
      <c r="V30" s="280"/>
      <c r="W30" s="280"/>
      <c r="X30" s="280"/>
    </row>
    <row r="31" spans="5:24">
      <c r="P31" s="280"/>
      <c r="Q31" s="280"/>
      <c r="R31" s="280"/>
      <c r="S31" s="280"/>
      <c r="T31" s="280"/>
      <c r="U31" s="280"/>
      <c r="V31" s="280"/>
      <c r="W31" s="280"/>
      <c r="X31" s="280"/>
    </row>
    <row r="32" spans="5:24">
      <c r="P32" s="280"/>
      <c r="Q32" s="280"/>
      <c r="R32" s="280"/>
      <c r="S32" s="280"/>
      <c r="T32" s="280"/>
      <c r="U32" s="280"/>
      <c r="V32" s="280"/>
      <c r="W32" s="280"/>
      <c r="X32" s="280"/>
    </row>
    <row r="33" spans="16:24">
      <c r="P33" s="280"/>
      <c r="Q33" s="280"/>
      <c r="R33" s="280"/>
      <c r="S33" s="280"/>
      <c r="T33" s="280"/>
      <c r="U33" s="280"/>
      <c r="V33" s="280"/>
      <c r="W33" s="280"/>
      <c r="X33" s="280"/>
    </row>
    <row r="34" spans="16:24">
      <c r="P34" s="280"/>
      <c r="Q34" s="280"/>
      <c r="R34" s="280"/>
      <c r="S34" s="280"/>
      <c r="T34" s="280"/>
      <c r="U34" s="280"/>
      <c r="V34" s="280"/>
      <c r="W34" s="280"/>
      <c r="X34" s="280"/>
    </row>
    <row r="35" spans="16:24">
      <c r="P35" s="280"/>
      <c r="Q35" s="280"/>
      <c r="R35" s="280"/>
      <c r="S35" s="280"/>
      <c r="T35" s="280"/>
      <c r="U35" s="280"/>
      <c r="V35" s="280"/>
      <c r="W35" s="280"/>
      <c r="X35" s="280"/>
    </row>
    <row r="36" spans="16:24">
      <c r="P36" s="280"/>
      <c r="Q36" s="280"/>
      <c r="R36" s="280"/>
      <c r="S36" s="280"/>
      <c r="T36" s="280"/>
      <c r="U36" s="280"/>
      <c r="V36" s="280"/>
      <c r="W36" s="280"/>
      <c r="X36" s="280"/>
    </row>
    <row r="37" spans="16:24">
      <c r="P37" s="280"/>
      <c r="Q37" s="280"/>
      <c r="R37" s="280"/>
      <c r="S37" s="280"/>
      <c r="T37" s="280"/>
      <c r="U37" s="280"/>
      <c r="V37" s="280"/>
      <c r="W37" s="280"/>
      <c r="X37" s="280"/>
    </row>
  </sheetData>
  <mergeCells count="1">
    <mergeCell ref="C7:C11"/>
  </mergeCells>
  <hyperlinks>
    <hyperlink ref="C4" location="Indice!A1" display="Indice!A1" xr:uid="{00000000-0004-0000-1500-000000000000}"/>
  </hyperlinks>
  <printOptions horizontalCentered="1"/>
  <pageMargins left="0.39370078740157483" right="0.78740157480314965" top="0.39370078740157483" bottom="0.98425196850393704" header="0" footer="0"/>
  <pageSetup paperSize="9" scale="97" orientation="landscape" horizontalDpi="300" verticalDpi="300" r:id="rId1"/>
  <headerFooter alignWithMargins="0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Hoja33">
    <pageSetUpPr autoPageBreaks="0"/>
  </sheetPr>
  <dimension ref="A1:U156"/>
  <sheetViews>
    <sheetView showGridLines="0" view="pageBreakPreview" topLeftCell="A31" zoomScaleNormal="100" zoomScaleSheetLayoutView="100" workbookViewId="0">
      <pane xSplit="3" ySplit="3" topLeftCell="Q34" activePane="bottomRight" state="frozen"/>
      <selection activeCell="A31" sqref="A31"/>
      <selection pane="topRight" activeCell="D31" sqref="D31"/>
      <selection pane="bottomLeft" activeCell="A34" sqref="A34"/>
      <selection pane="bottomRight" activeCell="U51" sqref="U51"/>
    </sheetView>
  </sheetViews>
  <sheetFormatPr baseColWidth="10" defaultColWidth="11.42578125" defaultRowHeight="11.25"/>
  <cols>
    <col min="1" max="1" width="0.140625" style="1" customWidth="1"/>
    <col min="2" max="2" width="2.7109375" style="1" customWidth="1"/>
    <col min="3" max="3" width="24.140625" style="85" customWidth="1"/>
    <col min="4" max="4" width="9.7109375" style="27" customWidth="1"/>
    <col min="5" max="5" width="9" style="1" customWidth="1"/>
    <col min="6" max="6" width="9.5703125" style="1" customWidth="1"/>
    <col min="7" max="7" width="9.7109375" style="1" customWidth="1"/>
    <col min="8" max="8" width="8.7109375" style="1" customWidth="1"/>
    <col min="9" max="9" width="10.5703125" style="1" customWidth="1"/>
    <col min="10" max="10" width="10.28515625" style="1" customWidth="1"/>
    <col min="11" max="11" width="9.7109375" style="1" customWidth="1"/>
    <col min="12" max="15" width="8.7109375" style="1" customWidth="1"/>
    <col min="16" max="16" width="1.140625" style="1" customWidth="1"/>
    <col min="17" max="17" width="11" style="1" customWidth="1"/>
    <col min="18" max="18" width="8" style="1" customWidth="1"/>
    <col min="19" max="16384" width="11.42578125" style="1"/>
  </cols>
  <sheetData>
    <row r="1" spans="1:19" s="18" customFormat="1" ht="21.75" customHeight="1">
      <c r="F1" s="19"/>
      <c r="G1" s="9"/>
      <c r="M1" s="54"/>
      <c r="Q1" s="243" t="s">
        <v>206</v>
      </c>
    </row>
    <row r="2" spans="1:19" s="18" customFormat="1" ht="15" customHeight="1">
      <c r="F2" s="19"/>
      <c r="G2" s="9"/>
      <c r="M2" s="9"/>
      <c r="Q2" s="243" t="s">
        <v>219</v>
      </c>
    </row>
    <row r="3" spans="1:19" s="18" customFormat="1" ht="19.899999999999999" customHeight="1">
      <c r="C3" s="12" t="str">
        <f>Indice!C4</f>
        <v>Servicios de ajuste e intercambios internacionales</v>
      </c>
      <c r="D3" s="13"/>
    </row>
    <row r="4" spans="1:19"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</row>
    <row r="5" spans="1:19" ht="20.25" customHeight="1">
      <c r="C5" s="32" t="s">
        <v>98</v>
      </c>
      <c r="D5" s="119"/>
      <c r="E5" s="119"/>
      <c r="F5" s="119"/>
      <c r="G5" s="84"/>
      <c r="H5" s="84"/>
      <c r="I5" s="84"/>
      <c r="J5" s="84"/>
      <c r="K5" s="84"/>
      <c r="L5" s="84"/>
      <c r="M5" s="84"/>
      <c r="N5" s="84"/>
      <c r="O5" s="84"/>
      <c r="P5" s="84"/>
      <c r="Q5" s="84"/>
    </row>
    <row r="6" spans="1:19" ht="12.75" customHeight="1">
      <c r="C6" s="120"/>
      <c r="D6" s="121" t="s">
        <v>35</v>
      </c>
      <c r="E6" s="121" t="s">
        <v>36</v>
      </c>
      <c r="F6" s="121" t="s">
        <v>37</v>
      </c>
      <c r="G6" s="121" t="s">
        <v>38</v>
      </c>
      <c r="H6" s="121" t="s">
        <v>37</v>
      </c>
      <c r="I6" s="121" t="s">
        <v>39</v>
      </c>
      <c r="J6" s="121" t="s">
        <v>39</v>
      </c>
      <c r="K6" s="121" t="s">
        <v>38</v>
      </c>
      <c r="L6" s="121" t="s">
        <v>40</v>
      </c>
      <c r="M6" s="121" t="s">
        <v>41</v>
      </c>
      <c r="N6" s="121" t="s">
        <v>42</v>
      </c>
      <c r="O6" s="121" t="s">
        <v>43</v>
      </c>
      <c r="P6" s="122"/>
      <c r="Q6" s="44" t="s">
        <v>32</v>
      </c>
    </row>
    <row r="7" spans="1:19" s="104" customFormat="1" ht="11.25" customHeight="1">
      <c r="A7" s="20"/>
      <c r="B7" s="20"/>
      <c r="C7" s="196"/>
      <c r="D7" s="197" t="s">
        <v>14</v>
      </c>
      <c r="E7" s="197" t="s">
        <v>15</v>
      </c>
      <c r="F7" s="197" t="s">
        <v>16</v>
      </c>
      <c r="G7" s="197" t="s">
        <v>17</v>
      </c>
      <c r="H7" s="197" t="s">
        <v>18</v>
      </c>
      <c r="I7" s="197" t="s">
        <v>19</v>
      </c>
      <c r="J7" s="197" t="s">
        <v>20</v>
      </c>
      <c r="K7" s="197" t="s">
        <v>21</v>
      </c>
      <c r="L7" s="197" t="s">
        <v>22</v>
      </c>
      <c r="M7" s="197" t="s">
        <v>23</v>
      </c>
      <c r="N7" s="197" t="s">
        <v>24</v>
      </c>
      <c r="O7" s="197" t="s">
        <v>25</v>
      </c>
      <c r="P7" s="197"/>
      <c r="Q7" s="197">
        <v>2019</v>
      </c>
      <c r="S7" s="1"/>
    </row>
    <row r="8" spans="1:19" s="104" customFormat="1" ht="11.25" customHeight="1">
      <c r="A8" s="20"/>
      <c r="B8" s="20"/>
      <c r="C8" s="198" t="s">
        <v>53</v>
      </c>
      <c r="D8" s="199"/>
      <c r="E8" s="199"/>
      <c r="F8" s="199"/>
      <c r="G8" s="199"/>
      <c r="H8" s="199"/>
      <c r="I8" s="199"/>
      <c r="J8" s="199"/>
      <c r="K8" s="199"/>
      <c r="L8" s="199"/>
      <c r="M8" s="199"/>
      <c r="N8" s="199"/>
      <c r="O8" s="199"/>
      <c r="P8" s="199"/>
      <c r="Q8" s="199"/>
      <c r="R8" s="124"/>
      <c r="S8" s="456"/>
    </row>
    <row r="9" spans="1:19" ht="11.25" customHeight="1">
      <c r="A9" s="2"/>
      <c r="B9" s="2"/>
      <c r="C9" s="200" t="s">
        <v>34</v>
      </c>
      <c r="D9" s="199">
        <f>D34+D37</f>
        <v>62.949999999999996</v>
      </c>
      <c r="E9" s="199">
        <f>E34+E37</f>
        <v>54.9</v>
      </c>
      <c r="F9" s="199">
        <f t="shared" ref="F9:O9" si="0">F34+F37</f>
        <v>49.33</v>
      </c>
      <c r="G9" s="199">
        <f t="shared" si="0"/>
        <v>50.89</v>
      </c>
      <c r="H9" s="199">
        <f t="shared" si="0"/>
        <v>48.92</v>
      </c>
      <c r="I9" s="199">
        <f t="shared" si="0"/>
        <v>47.39</v>
      </c>
      <c r="J9" s="199">
        <f t="shared" si="0"/>
        <v>51.96</v>
      </c>
      <c r="K9" s="199">
        <f t="shared" si="0"/>
        <v>45.37</v>
      </c>
      <c r="L9" s="199">
        <f t="shared" si="0"/>
        <v>42.580000000000005</v>
      </c>
      <c r="M9" s="199">
        <f t="shared" si="0"/>
        <v>47.72</v>
      </c>
      <c r="N9" s="199">
        <f t="shared" si="0"/>
        <v>43.56</v>
      </c>
      <c r="O9" s="199">
        <f t="shared" si="0"/>
        <v>35.339999999999996</v>
      </c>
      <c r="P9" s="199"/>
      <c r="Q9" s="199">
        <f>Q34+Q37</f>
        <v>48.57</v>
      </c>
      <c r="R9" s="399">
        <f>Q9/$Q$13</f>
        <v>0.90911654592212465</v>
      </c>
      <c r="S9" s="457">
        <f>ROUND(R9,4)</f>
        <v>0.90910000000000002</v>
      </c>
    </row>
    <row r="10" spans="1:19" ht="11.25" customHeight="1">
      <c r="A10" s="2"/>
      <c r="B10" s="2"/>
      <c r="C10" s="200" t="s">
        <v>67</v>
      </c>
      <c r="D10" s="199">
        <f>SUM(D18:D27)</f>
        <v>1.1499999999999997</v>
      </c>
      <c r="E10" s="199">
        <f t="shared" ref="E10:O10" si="1">SUM(E18:E27)</f>
        <v>1.1399999999999997</v>
      </c>
      <c r="F10" s="199">
        <f t="shared" si="1"/>
        <v>1.7299999999999998</v>
      </c>
      <c r="G10" s="199">
        <f t="shared" si="1"/>
        <v>2.56</v>
      </c>
      <c r="H10" s="199">
        <f t="shared" si="1"/>
        <v>1.8099999999999998</v>
      </c>
      <c r="I10" s="199">
        <f t="shared" si="1"/>
        <v>1.3099999999999998</v>
      </c>
      <c r="J10" s="199">
        <f t="shared" si="1"/>
        <v>0.81</v>
      </c>
      <c r="K10" s="199">
        <f t="shared" si="1"/>
        <v>1.0199999999999998</v>
      </c>
      <c r="L10" s="199">
        <f t="shared" si="1"/>
        <v>1.0799999999999998</v>
      </c>
      <c r="M10" s="199">
        <f t="shared" si="1"/>
        <v>1.38</v>
      </c>
      <c r="N10" s="199">
        <f t="shared" si="1"/>
        <v>1.51</v>
      </c>
      <c r="O10" s="199">
        <f t="shared" si="1"/>
        <v>2.0700000000000007</v>
      </c>
      <c r="P10" s="199"/>
      <c r="Q10" s="199">
        <f>SUM(Q18:Q27)</f>
        <v>1.46</v>
      </c>
      <c r="R10" s="399">
        <f t="shared" ref="R10:R12" si="2">Q10/$Q$13</f>
        <v>2.7327777579705621E-2</v>
      </c>
      <c r="S10" s="453">
        <f t="shared" ref="S10:S12" si="3">ROUND(R10,4)</f>
        <v>2.7300000000000001E-2</v>
      </c>
    </row>
    <row r="11" spans="1:19" ht="11.25" customHeight="1">
      <c r="A11" s="2"/>
      <c r="B11" s="2"/>
      <c r="C11" s="200" t="s">
        <v>68</v>
      </c>
      <c r="D11" s="199">
        <f>D46</f>
        <v>3.16</v>
      </c>
      <c r="E11" s="199">
        <f t="shared" ref="E11:O12" si="4">E46</f>
        <v>3.08</v>
      </c>
      <c r="F11" s="199">
        <f t="shared" si="4"/>
        <v>2.38</v>
      </c>
      <c r="G11" s="199">
        <f t="shared" si="4"/>
        <v>2.41</v>
      </c>
      <c r="H11" s="199">
        <f t="shared" si="4"/>
        <v>2.2999999999999998</v>
      </c>
      <c r="I11" s="199">
        <f t="shared" si="4"/>
        <v>2.7</v>
      </c>
      <c r="J11" s="199">
        <f t="shared" si="4"/>
        <v>3.25</v>
      </c>
      <c r="K11" s="199">
        <f t="shared" si="4"/>
        <v>2.0699999999999998</v>
      </c>
      <c r="L11" s="199">
        <f t="shared" si="4"/>
        <v>2.37</v>
      </c>
      <c r="M11" s="199">
        <f t="shared" si="4"/>
        <v>2.33</v>
      </c>
      <c r="N11" s="199">
        <f t="shared" si="4"/>
        <v>2.4900000000000002</v>
      </c>
      <c r="O11" s="199">
        <f t="shared" si="4"/>
        <v>3.11</v>
      </c>
      <c r="P11" s="199"/>
      <c r="Q11" s="199">
        <f>Q46</f>
        <v>2.65</v>
      </c>
      <c r="R11" s="399">
        <f t="shared" si="2"/>
        <v>4.9601788072753353E-2</v>
      </c>
      <c r="S11" s="453">
        <f t="shared" si="3"/>
        <v>4.9599999999999998E-2</v>
      </c>
    </row>
    <row r="12" spans="1:19" ht="11.25" customHeight="1">
      <c r="A12" s="2"/>
      <c r="B12" s="2"/>
      <c r="C12" s="200" t="s">
        <v>102</v>
      </c>
      <c r="D12" s="199">
        <f>D47</f>
        <v>0.71</v>
      </c>
      <c r="E12" s="199">
        <f t="shared" si="4"/>
        <v>0.75</v>
      </c>
      <c r="F12" s="199">
        <f t="shared" si="4"/>
        <v>0.72</v>
      </c>
      <c r="G12" s="199">
        <f t="shared" si="4"/>
        <v>0.77</v>
      </c>
      <c r="H12" s="199">
        <f t="shared" si="4"/>
        <v>0.75</v>
      </c>
      <c r="I12" s="199">
        <f t="shared" si="4"/>
        <v>0.75</v>
      </c>
      <c r="J12" s="199">
        <f t="shared" si="4"/>
        <v>0.69</v>
      </c>
      <c r="K12" s="199">
        <f t="shared" si="4"/>
        <v>0.74</v>
      </c>
      <c r="L12" s="199">
        <f t="shared" si="4"/>
        <v>0.79</v>
      </c>
      <c r="M12" s="199">
        <f t="shared" si="4"/>
        <v>0.77</v>
      </c>
      <c r="N12" s="199">
        <f t="shared" si="4"/>
        <v>0.76</v>
      </c>
      <c r="O12" s="199">
        <f t="shared" si="4"/>
        <v>0.76</v>
      </c>
      <c r="P12" s="199"/>
      <c r="Q12" s="199">
        <f>R47</f>
        <v>0.74549337360814805</v>
      </c>
      <c r="R12" s="399">
        <f t="shared" si="2"/>
        <v>1.3953888425416339E-2</v>
      </c>
      <c r="S12" s="453">
        <f t="shared" si="3"/>
        <v>1.4E-2</v>
      </c>
    </row>
    <row r="13" spans="1:19" ht="15" customHeight="1">
      <c r="A13" s="2"/>
      <c r="B13" s="2"/>
      <c r="C13" s="201" t="s">
        <v>218</v>
      </c>
      <c r="D13" s="202">
        <f>+$Q9+$Q10+$Q11+$Q12</f>
        <v>53.425493373608148</v>
      </c>
      <c r="E13" s="202">
        <f t="shared" ref="E13:O13" si="5">+$Q9+$Q10+$Q11+$Q12</f>
        <v>53.425493373608148</v>
      </c>
      <c r="F13" s="202">
        <f t="shared" si="5"/>
        <v>53.425493373608148</v>
      </c>
      <c r="G13" s="202">
        <f t="shared" si="5"/>
        <v>53.425493373608148</v>
      </c>
      <c r="H13" s="202">
        <f t="shared" si="5"/>
        <v>53.425493373608148</v>
      </c>
      <c r="I13" s="202">
        <f t="shared" si="5"/>
        <v>53.425493373608148</v>
      </c>
      <c r="J13" s="202">
        <f t="shared" si="5"/>
        <v>53.425493373608148</v>
      </c>
      <c r="K13" s="202">
        <f t="shared" si="5"/>
        <v>53.425493373608148</v>
      </c>
      <c r="L13" s="202">
        <f t="shared" si="5"/>
        <v>53.425493373608148</v>
      </c>
      <c r="M13" s="202">
        <f t="shared" si="5"/>
        <v>53.425493373608148</v>
      </c>
      <c r="N13" s="202">
        <f t="shared" si="5"/>
        <v>53.425493373608148</v>
      </c>
      <c r="O13" s="202">
        <f t="shared" si="5"/>
        <v>53.425493373608148</v>
      </c>
      <c r="P13" s="202"/>
      <c r="Q13" s="202">
        <f>Q9+Q10+Q11+Q12</f>
        <v>53.425493373608148</v>
      </c>
      <c r="R13" s="400"/>
      <c r="S13" s="453">
        <f>SUM(S9:S12)</f>
        <v>1</v>
      </c>
    </row>
    <row r="14" spans="1:19" ht="11.25" customHeight="1">
      <c r="A14" s="2"/>
      <c r="B14" s="2"/>
      <c r="C14" s="203" t="s">
        <v>103</v>
      </c>
      <c r="D14" s="204">
        <f>D49/1000</f>
        <v>23270.615238000002</v>
      </c>
      <c r="E14" s="204">
        <f t="shared" ref="E14:O14" si="6">E49/1000</f>
        <v>20114.929452</v>
      </c>
      <c r="F14" s="204">
        <f t="shared" si="6"/>
        <v>20688.937804000001</v>
      </c>
      <c r="G14" s="204">
        <f t="shared" si="6"/>
        <v>19483.079887</v>
      </c>
      <c r="H14" s="204">
        <f t="shared" si="6"/>
        <v>19873.923712</v>
      </c>
      <c r="I14" s="204">
        <f t="shared" si="6"/>
        <v>19953.172135000001</v>
      </c>
      <c r="J14" s="204">
        <f t="shared" si="6"/>
        <v>22659.466324999998</v>
      </c>
      <c r="K14" s="204">
        <f t="shared" si="6"/>
        <v>21142.936655000001</v>
      </c>
      <c r="L14" s="204">
        <f t="shared" si="6"/>
        <v>19904.671967999999</v>
      </c>
      <c r="M14" s="204">
        <f t="shared" si="6"/>
        <v>20126.934458</v>
      </c>
      <c r="N14" s="204">
        <f t="shared" si="6"/>
        <v>20612.24756</v>
      </c>
      <c r="O14" s="204">
        <f t="shared" si="6"/>
        <v>20765.105893</v>
      </c>
      <c r="P14" s="204"/>
      <c r="Q14" s="204">
        <f>Q49/1000</f>
        <v>248596.021087</v>
      </c>
      <c r="R14" s="398"/>
      <c r="S14" s="315"/>
    </row>
    <row r="15" spans="1:19" ht="11.25" customHeight="1"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S15" s="315"/>
    </row>
    <row r="16" spans="1:19" ht="20.25" customHeight="1">
      <c r="C16" s="32" t="s">
        <v>76</v>
      </c>
      <c r="D16" s="119"/>
      <c r="E16" s="119"/>
      <c r="F16" s="119"/>
      <c r="G16" s="84"/>
      <c r="H16" s="84"/>
      <c r="I16" s="84"/>
      <c r="J16" s="84"/>
      <c r="K16" s="84"/>
      <c r="L16" s="84"/>
      <c r="M16" s="84"/>
      <c r="N16" s="84"/>
      <c r="O16" s="84"/>
      <c r="P16" s="84"/>
      <c r="Q16" s="106"/>
      <c r="R16" s="90"/>
      <c r="S16" s="315"/>
    </row>
    <row r="17" spans="1:21" ht="11.25" customHeight="1">
      <c r="A17" s="2"/>
      <c r="B17" s="2"/>
      <c r="C17" s="193"/>
      <c r="D17" s="205" t="s">
        <v>14</v>
      </c>
      <c r="E17" s="205" t="s">
        <v>15</v>
      </c>
      <c r="F17" s="205" t="s">
        <v>16</v>
      </c>
      <c r="G17" s="205" t="s">
        <v>17</v>
      </c>
      <c r="H17" s="205" t="s">
        <v>18</v>
      </c>
      <c r="I17" s="205" t="s">
        <v>19</v>
      </c>
      <c r="J17" s="205" t="s">
        <v>20</v>
      </c>
      <c r="K17" s="205" t="s">
        <v>21</v>
      </c>
      <c r="L17" s="205" t="s">
        <v>22</v>
      </c>
      <c r="M17" s="205" t="s">
        <v>23</v>
      </c>
      <c r="N17" s="205" t="s">
        <v>24</v>
      </c>
      <c r="O17" s="205" t="s">
        <v>25</v>
      </c>
      <c r="P17" s="205"/>
      <c r="Q17" s="194">
        <v>2019</v>
      </c>
      <c r="R17" s="194">
        <v>2018</v>
      </c>
      <c r="S17" s="381" t="s">
        <v>221</v>
      </c>
      <c r="T17" s="373"/>
      <c r="U17" s="373"/>
    </row>
    <row r="18" spans="1:21" ht="11.25" customHeight="1">
      <c r="A18" s="2"/>
      <c r="B18" s="2"/>
      <c r="C18" s="200" t="s">
        <v>85</v>
      </c>
      <c r="D18" s="206">
        <f>D35</f>
        <v>0.63</v>
      </c>
      <c r="E18" s="206">
        <f t="shared" ref="E18:O18" si="7">E35</f>
        <v>0.71</v>
      </c>
      <c r="F18" s="206">
        <f t="shared" si="7"/>
        <v>1.05</v>
      </c>
      <c r="G18" s="206">
        <f t="shared" si="7"/>
        <v>1.64</v>
      </c>
      <c r="H18" s="206">
        <f t="shared" si="7"/>
        <v>1.21</v>
      </c>
      <c r="I18" s="206">
        <f t="shared" si="7"/>
        <v>1.01</v>
      </c>
      <c r="J18" s="206">
        <f t="shared" si="7"/>
        <v>0.51</v>
      </c>
      <c r="K18" s="206">
        <f t="shared" si="7"/>
        <v>0.73</v>
      </c>
      <c r="L18" s="206">
        <f t="shared" si="7"/>
        <v>0.73</v>
      </c>
      <c r="M18" s="206">
        <f t="shared" si="7"/>
        <v>0.98</v>
      </c>
      <c r="N18" s="206">
        <f t="shared" si="7"/>
        <v>1.1100000000000001</v>
      </c>
      <c r="O18" s="206">
        <f t="shared" si="7"/>
        <v>1.37</v>
      </c>
      <c r="P18" s="206"/>
      <c r="Q18" s="208">
        <f>Q35</f>
        <v>0.96</v>
      </c>
      <c r="R18" s="208">
        <f>Q55</f>
        <v>1.47</v>
      </c>
      <c r="S18" s="382">
        <f>(Q18-R18)*100/R18</f>
        <v>-34.693877551020407</v>
      </c>
      <c r="T18" s="373"/>
      <c r="U18" s="373"/>
    </row>
    <row r="19" spans="1:21" ht="11.25" customHeight="1">
      <c r="A19" s="2"/>
      <c r="B19" s="2"/>
      <c r="C19" s="200" t="s">
        <v>101</v>
      </c>
      <c r="D19" s="207">
        <f>D36</f>
        <v>0.03</v>
      </c>
      <c r="E19" s="207">
        <f t="shared" ref="E19:O19" si="8">E36</f>
        <v>0.01</v>
      </c>
      <c r="F19" s="207">
        <f t="shared" si="8"/>
        <v>0.06</v>
      </c>
      <c r="G19" s="207">
        <f t="shared" si="8"/>
        <v>0.08</v>
      </c>
      <c r="H19" s="207">
        <f t="shared" si="8"/>
        <v>0.03</v>
      </c>
      <c r="I19" s="207">
        <f t="shared" si="8"/>
        <v>0.01</v>
      </c>
      <c r="J19" s="207">
        <f t="shared" si="8"/>
        <v>0.02</v>
      </c>
      <c r="K19" s="207">
        <f t="shared" si="8"/>
        <v>0.01</v>
      </c>
      <c r="L19" s="207">
        <f t="shared" si="8"/>
        <v>0.05</v>
      </c>
      <c r="M19" s="207">
        <f t="shared" si="8"/>
        <v>7.0000000000000007E-2</v>
      </c>
      <c r="N19" s="207">
        <f t="shared" si="8"/>
        <v>0.05</v>
      </c>
      <c r="O19" s="207">
        <f t="shared" si="8"/>
        <v>0.09</v>
      </c>
      <c r="P19" s="207"/>
      <c r="Q19" s="208">
        <f>Q36</f>
        <v>0.04</v>
      </c>
      <c r="R19" s="208">
        <f>Q56</f>
        <v>7.0000000000000007E-2</v>
      </c>
      <c r="S19" s="382">
        <f t="shared" ref="S19:S28" si="9">(Q19-R19)*100/R19</f>
        <v>-42.857142857142861</v>
      </c>
      <c r="T19" s="373"/>
      <c r="U19" s="373"/>
    </row>
    <row r="20" spans="1:21" ht="11.25" customHeight="1">
      <c r="A20" s="2"/>
      <c r="B20" s="2"/>
      <c r="C20" s="200" t="s">
        <v>100</v>
      </c>
      <c r="D20" s="207">
        <f t="shared" ref="D20:D25" si="10">D38</f>
        <v>0.12</v>
      </c>
      <c r="E20" s="207">
        <f t="shared" ref="E20:O20" si="11">E38</f>
        <v>0.06</v>
      </c>
      <c r="F20" s="207">
        <f t="shared" si="11"/>
        <v>0.14000000000000001</v>
      </c>
      <c r="G20" s="207">
        <f t="shared" si="11"/>
        <v>0.27</v>
      </c>
      <c r="H20" s="207">
        <f t="shared" si="11"/>
        <v>0.06</v>
      </c>
      <c r="I20" s="207">
        <f t="shared" si="11"/>
        <v>0</v>
      </c>
      <c r="J20" s="207">
        <f t="shared" si="11"/>
        <v>0.01</v>
      </c>
      <c r="K20" s="207">
        <f t="shared" si="11"/>
        <v>0</v>
      </c>
      <c r="L20" s="207">
        <f t="shared" si="11"/>
        <v>0</v>
      </c>
      <c r="M20" s="207">
        <f t="shared" si="11"/>
        <v>0.03</v>
      </c>
      <c r="N20" s="207">
        <f t="shared" si="11"/>
        <v>0</v>
      </c>
      <c r="O20" s="207">
        <f t="shared" si="11"/>
        <v>0</v>
      </c>
      <c r="P20" s="207"/>
      <c r="Q20" s="208">
        <f t="shared" ref="Q20:Q25" si="12">Q38</f>
        <v>0.06</v>
      </c>
      <c r="R20" s="208">
        <f t="shared" ref="R20:R25" si="13">Q58</f>
        <v>0.23</v>
      </c>
      <c r="S20" s="382">
        <f t="shared" si="9"/>
        <v>-73.91304347826086</v>
      </c>
      <c r="T20" s="373"/>
      <c r="U20" s="373"/>
    </row>
    <row r="21" spans="1:21" ht="11.25" customHeight="1">
      <c r="A21" s="2"/>
      <c r="B21" s="2"/>
      <c r="C21" s="200" t="s">
        <v>47</v>
      </c>
      <c r="D21" s="207">
        <f t="shared" si="10"/>
        <v>0.35</v>
      </c>
      <c r="E21" s="207">
        <f t="shared" ref="E21:O21" si="14">E39</f>
        <v>0.37</v>
      </c>
      <c r="F21" s="207">
        <f t="shared" si="14"/>
        <v>0.41</v>
      </c>
      <c r="G21" s="207">
        <f t="shared" si="14"/>
        <v>0.51</v>
      </c>
      <c r="H21" s="207">
        <f t="shared" si="14"/>
        <v>0.39</v>
      </c>
      <c r="I21" s="207">
        <f t="shared" si="14"/>
        <v>0.25</v>
      </c>
      <c r="J21" s="207">
        <f t="shared" si="14"/>
        <v>0.23</v>
      </c>
      <c r="K21" s="207">
        <f t="shared" si="14"/>
        <v>0.23</v>
      </c>
      <c r="L21" s="207">
        <f t="shared" si="14"/>
        <v>0.28000000000000003</v>
      </c>
      <c r="M21" s="207">
        <f t="shared" si="14"/>
        <v>0.32</v>
      </c>
      <c r="N21" s="207">
        <f t="shared" si="14"/>
        <v>0.44</v>
      </c>
      <c r="O21" s="207">
        <f t="shared" si="14"/>
        <v>0.63</v>
      </c>
      <c r="P21" s="207"/>
      <c r="Q21" s="208">
        <f t="shared" si="12"/>
        <v>0.37</v>
      </c>
      <c r="R21" s="208">
        <f t="shared" si="13"/>
        <v>0.55000000000000004</v>
      </c>
      <c r="S21" s="382">
        <f t="shared" si="9"/>
        <v>-32.727272727272734</v>
      </c>
      <c r="T21" s="373"/>
      <c r="U21" s="373"/>
    </row>
    <row r="22" spans="1:21" ht="11.25" customHeight="1">
      <c r="A22" s="2"/>
      <c r="B22" s="2"/>
      <c r="C22" s="200" t="s">
        <v>163</v>
      </c>
      <c r="D22" s="207">
        <f t="shared" si="10"/>
        <v>-0.02</v>
      </c>
      <c r="E22" s="207">
        <f t="shared" ref="E22:O22" si="15">E40</f>
        <v>-0.02</v>
      </c>
      <c r="F22" s="207">
        <f t="shared" si="15"/>
        <v>-0.02</v>
      </c>
      <c r="G22" s="207">
        <f t="shared" si="15"/>
        <v>-0.03</v>
      </c>
      <c r="H22" s="207">
        <f t="shared" si="15"/>
        <v>-0.02</v>
      </c>
      <c r="I22" s="207">
        <f t="shared" si="15"/>
        <v>-0.02</v>
      </c>
      <c r="J22" s="207">
        <f t="shared" si="15"/>
        <v>-0.02</v>
      </c>
      <c r="K22" s="207">
        <f t="shared" si="15"/>
        <v>-0.01</v>
      </c>
      <c r="L22" s="207">
        <f t="shared" si="15"/>
        <v>-0.02</v>
      </c>
      <c r="M22" s="207">
        <f t="shared" si="15"/>
        <v>-0.03</v>
      </c>
      <c r="N22" s="207">
        <f t="shared" si="15"/>
        <v>-0.04</v>
      </c>
      <c r="O22" s="207">
        <f t="shared" si="15"/>
        <v>-0.03</v>
      </c>
      <c r="P22" s="207"/>
      <c r="Q22" s="208">
        <f t="shared" si="12"/>
        <v>-0.02</v>
      </c>
      <c r="R22" s="208">
        <f t="shared" si="13"/>
        <v>-0.03</v>
      </c>
      <c r="S22" s="382">
        <f>(Q22-R22)*100/R22</f>
        <v>-33.333333333333329</v>
      </c>
      <c r="T22" s="373"/>
      <c r="U22" s="373"/>
    </row>
    <row r="23" spans="1:21" ht="11.25" customHeight="1">
      <c r="A23" s="2"/>
      <c r="B23" s="2"/>
      <c r="C23" s="200" t="s">
        <v>169</v>
      </c>
      <c r="D23" s="207">
        <f t="shared" si="10"/>
        <v>0.16</v>
      </c>
      <c r="E23" s="207">
        <f t="shared" ref="E23:O23" si="16">E41</f>
        <v>0.16</v>
      </c>
      <c r="F23" s="207">
        <f t="shared" si="16"/>
        <v>0.18</v>
      </c>
      <c r="G23" s="207">
        <f t="shared" si="16"/>
        <v>0.24</v>
      </c>
      <c r="H23" s="207">
        <f t="shared" si="16"/>
        <v>0.24</v>
      </c>
      <c r="I23" s="207">
        <f t="shared" si="16"/>
        <v>0.13</v>
      </c>
      <c r="J23" s="207">
        <f t="shared" si="16"/>
        <v>0.17</v>
      </c>
      <c r="K23" s="207">
        <f t="shared" si="16"/>
        <v>0.17</v>
      </c>
      <c r="L23" s="207">
        <f t="shared" si="16"/>
        <v>0.17</v>
      </c>
      <c r="M23" s="207">
        <f t="shared" si="16"/>
        <v>0.13</v>
      </c>
      <c r="N23" s="207">
        <f t="shared" si="16"/>
        <v>0.08</v>
      </c>
      <c r="O23" s="207">
        <f t="shared" si="16"/>
        <v>0.16</v>
      </c>
      <c r="P23" s="207"/>
      <c r="Q23" s="208">
        <f t="shared" si="12"/>
        <v>0.17</v>
      </c>
      <c r="R23" s="208">
        <f t="shared" si="13"/>
        <v>0.16</v>
      </c>
      <c r="S23" s="382">
        <f t="shared" si="9"/>
        <v>6.2500000000000053</v>
      </c>
      <c r="T23" s="373"/>
      <c r="U23" s="373"/>
    </row>
    <row r="24" spans="1:21" ht="11.25" customHeight="1">
      <c r="A24" s="2"/>
      <c r="B24" s="2"/>
      <c r="C24" s="200" t="s">
        <v>96</v>
      </c>
      <c r="D24" s="207">
        <f t="shared" si="10"/>
        <v>-0.06</v>
      </c>
      <c r="E24" s="207">
        <f t="shared" ref="E24:O24" si="17">E42</f>
        <v>-0.08</v>
      </c>
      <c r="F24" s="207">
        <f t="shared" si="17"/>
        <v>-0.08</v>
      </c>
      <c r="G24" s="207">
        <f t="shared" si="17"/>
        <v>-0.09</v>
      </c>
      <c r="H24" s="207">
        <f t="shared" si="17"/>
        <v>-0.06</v>
      </c>
      <c r="I24" s="207">
        <f t="shared" si="17"/>
        <v>-0.03</v>
      </c>
      <c r="J24" s="207">
        <f t="shared" si="17"/>
        <v>-0.06</v>
      </c>
      <c r="K24" s="207">
        <f t="shared" si="17"/>
        <v>-7.0000000000000007E-2</v>
      </c>
      <c r="L24" s="207">
        <f t="shared" si="17"/>
        <v>-7.0000000000000007E-2</v>
      </c>
      <c r="M24" s="207">
        <f t="shared" si="17"/>
        <v>-0.06</v>
      </c>
      <c r="N24" s="207">
        <f t="shared" si="17"/>
        <v>-0.05</v>
      </c>
      <c r="O24" s="207">
        <f t="shared" si="17"/>
        <v>-0.08</v>
      </c>
      <c r="P24" s="207"/>
      <c r="Q24" s="208">
        <f t="shared" si="12"/>
        <v>-7.0000000000000007E-2</v>
      </c>
      <c r="R24" s="208">
        <f t="shared" si="13"/>
        <v>-0.05</v>
      </c>
      <c r="S24" s="382">
        <f t="shared" si="9"/>
        <v>40.000000000000007</v>
      </c>
      <c r="T24" s="373"/>
      <c r="U24" s="373"/>
    </row>
    <row r="25" spans="1:21" ht="11.25" customHeight="1">
      <c r="A25" s="2"/>
      <c r="B25" s="2"/>
      <c r="C25" s="200" t="s">
        <v>97</v>
      </c>
      <c r="D25" s="207">
        <f t="shared" si="10"/>
        <v>-7.0000000000000007E-2</v>
      </c>
      <c r="E25" s="207">
        <f t="shared" ref="E25:O25" si="18">E43</f>
        <v>-0.06</v>
      </c>
      <c r="F25" s="207">
        <f t="shared" si="18"/>
        <v>-0.06</v>
      </c>
      <c r="G25" s="207">
        <f t="shared" si="18"/>
        <v>-0.06</v>
      </c>
      <c r="H25" s="207">
        <f t="shared" si="18"/>
        <v>-0.06</v>
      </c>
      <c r="I25" s="207">
        <f t="shared" si="18"/>
        <v>-0.06</v>
      </c>
      <c r="J25" s="207">
        <f t="shared" si="18"/>
        <v>-0.05</v>
      </c>
      <c r="K25" s="207">
        <f t="shared" si="18"/>
        <v>-0.05</v>
      </c>
      <c r="L25" s="207">
        <f t="shared" si="18"/>
        <v>-0.06</v>
      </c>
      <c r="M25" s="207">
        <f t="shared" si="18"/>
        <v>-0.06</v>
      </c>
      <c r="N25" s="207">
        <f t="shared" si="18"/>
        <v>-0.09</v>
      </c>
      <c r="O25" s="207">
        <f t="shared" si="18"/>
        <v>-7.0000000000000007E-2</v>
      </c>
      <c r="P25" s="207"/>
      <c r="Q25" s="208">
        <f t="shared" si="12"/>
        <v>-0.06</v>
      </c>
      <c r="R25" s="208">
        <f t="shared" si="13"/>
        <v>-0.06</v>
      </c>
      <c r="S25" s="382">
        <f t="shared" si="9"/>
        <v>0</v>
      </c>
      <c r="T25" s="373"/>
      <c r="U25" s="373"/>
    </row>
    <row r="26" spans="1:21" ht="11.25" customHeight="1">
      <c r="A26" s="2"/>
      <c r="B26" s="2"/>
      <c r="C26" s="200" t="s">
        <v>69</v>
      </c>
      <c r="D26" s="207">
        <f>D45</f>
        <v>0.01</v>
      </c>
      <c r="E26" s="207">
        <f t="shared" ref="E26:O26" si="19">E45</f>
        <v>-0.01</v>
      </c>
      <c r="F26" s="207">
        <f t="shared" si="19"/>
        <v>0.05</v>
      </c>
      <c r="G26" s="207">
        <f t="shared" si="19"/>
        <v>0</v>
      </c>
      <c r="H26" s="207">
        <f t="shared" si="19"/>
        <v>0.02</v>
      </c>
      <c r="I26" s="207">
        <f t="shared" si="19"/>
        <v>0.02</v>
      </c>
      <c r="J26" s="207">
        <f t="shared" si="19"/>
        <v>0</v>
      </c>
      <c r="K26" s="207">
        <f t="shared" si="19"/>
        <v>0.01</v>
      </c>
      <c r="L26" s="207">
        <f t="shared" si="19"/>
        <v>0</v>
      </c>
      <c r="M26" s="207">
        <f t="shared" si="19"/>
        <v>0</v>
      </c>
      <c r="N26" s="207">
        <f t="shared" si="19"/>
        <v>0.01</v>
      </c>
      <c r="O26" s="207">
        <f t="shared" si="19"/>
        <v>0</v>
      </c>
      <c r="P26" s="207"/>
      <c r="Q26" s="208">
        <f>Q45</f>
        <v>0.01</v>
      </c>
      <c r="R26" s="208">
        <f>Q65</f>
        <v>0.01</v>
      </c>
      <c r="S26" s="382">
        <f t="shared" si="9"/>
        <v>0</v>
      </c>
      <c r="T26" s="373"/>
      <c r="U26" s="373"/>
    </row>
    <row r="27" spans="1:21" ht="11.25" customHeight="1">
      <c r="A27" s="2"/>
      <c r="B27" s="2"/>
      <c r="C27" s="209" t="s">
        <v>170</v>
      </c>
      <c r="D27" s="210">
        <f>D44</f>
        <v>0</v>
      </c>
      <c r="E27" s="210">
        <f t="shared" ref="E27:O27" si="20">E44</f>
        <v>0</v>
      </c>
      <c r="F27" s="210">
        <f t="shared" si="20"/>
        <v>0</v>
      </c>
      <c r="G27" s="210">
        <f t="shared" si="20"/>
        <v>0</v>
      </c>
      <c r="H27" s="210">
        <f t="shared" si="20"/>
        <v>0</v>
      </c>
      <c r="I27" s="210">
        <f t="shared" si="20"/>
        <v>0</v>
      </c>
      <c r="J27" s="210">
        <f t="shared" si="20"/>
        <v>0</v>
      </c>
      <c r="K27" s="210">
        <f t="shared" si="20"/>
        <v>0</v>
      </c>
      <c r="L27" s="210">
        <f t="shared" si="20"/>
        <v>0</v>
      </c>
      <c r="M27" s="210">
        <f t="shared" si="20"/>
        <v>0</v>
      </c>
      <c r="N27" s="210">
        <f t="shared" si="20"/>
        <v>0</v>
      </c>
      <c r="O27" s="210">
        <f t="shared" si="20"/>
        <v>0</v>
      </c>
      <c r="P27" s="210"/>
      <c r="Q27" s="211">
        <f>Q44</f>
        <v>0</v>
      </c>
      <c r="R27" s="211">
        <f>Q64</f>
        <v>0</v>
      </c>
      <c r="S27" s="383">
        <v>0</v>
      </c>
      <c r="T27" s="373"/>
      <c r="U27" s="373"/>
    </row>
    <row r="28" spans="1:21">
      <c r="A28" s="2"/>
      <c r="B28" s="2"/>
      <c r="C28" s="212" t="s">
        <v>220</v>
      </c>
      <c r="D28" s="213">
        <f>SUM($Q$18:$Q$27)</f>
        <v>1.46</v>
      </c>
      <c r="E28" s="213">
        <f t="shared" ref="E28:P28" si="21">SUM($Q$18:$Q$27)</f>
        <v>1.46</v>
      </c>
      <c r="F28" s="213">
        <f t="shared" si="21"/>
        <v>1.46</v>
      </c>
      <c r="G28" s="213">
        <f t="shared" si="21"/>
        <v>1.46</v>
      </c>
      <c r="H28" s="213">
        <f t="shared" si="21"/>
        <v>1.46</v>
      </c>
      <c r="I28" s="213">
        <f t="shared" si="21"/>
        <v>1.46</v>
      </c>
      <c r="J28" s="213">
        <f t="shared" si="21"/>
        <v>1.46</v>
      </c>
      <c r="K28" s="213">
        <f t="shared" si="21"/>
        <v>1.46</v>
      </c>
      <c r="L28" s="213">
        <f t="shared" si="21"/>
        <v>1.46</v>
      </c>
      <c r="M28" s="213">
        <f t="shared" si="21"/>
        <v>1.46</v>
      </c>
      <c r="N28" s="213">
        <f t="shared" si="21"/>
        <v>1.46</v>
      </c>
      <c r="O28" s="213">
        <f t="shared" si="21"/>
        <v>1.46</v>
      </c>
      <c r="P28" s="213">
        <f t="shared" si="21"/>
        <v>1.46</v>
      </c>
      <c r="Q28" s="213">
        <f>SUM(Q18:Q27)</f>
        <v>1.46</v>
      </c>
      <c r="R28" s="213">
        <f>SUM(R18:R27)</f>
        <v>2.3500000000000005</v>
      </c>
      <c r="S28" s="382">
        <f t="shared" si="9"/>
        <v>-37.872340425531931</v>
      </c>
      <c r="T28" s="373"/>
      <c r="U28" s="373"/>
    </row>
    <row r="29" spans="1:21" ht="11.25" customHeight="1">
      <c r="D29" s="100"/>
      <c r="E29" s="100"/>
      <c r="F29" s="100"/>
      <c r="G29" s="100"/>
      <c r="H29" s="100"/>
      <c r="I29" s="100"/>
      <c r="J29" s="100"/>
      <c r="K29" s="100"/>
      <c r="L29" s="100"/>
      <c r="M29" s="100"/>
      <c r="N29" s="100"/>
      <c r="O29" s="100"/>
      <c r="P29" s="100"/>
      <c r="Q29" s="100"/>
      <c r="R29" s="100"/>
      <c r="S29" s="315"/>
    </row>
    <row r="30" spans="1:21">
      <c r="D30" s="100"/>
      <c r="E30" s="100"/>
      <c r="F30" s="100"/>
      <c r="G30" s="100"/>
      <c r="H30" s="100"/>
      <c r="I30" s="100"/>
      <c r="J30" s="100"/>
      <c r="K30" s="100"/>
      <c r="L30" s="100"/>
      <c r="M30" s="100"/>
      <c r="N30" s="100"/>
      <c r="O30" s="100"/>
      <c r="P30" s="100"/>
      <c r="Q30" s="100"/>
      <c r="S30" s="315"/>
    </row>
    <row r="31" spans="1:21">
      <c r="D31" s="100"/>
      <c r="E31" s="100"/>
      <c r="F31" s="100"/>
      <c r="G31" s="100"/>
      <c r="H31" s="100"/>
      <c r="I31" s="100"/>
      <c r="J31" s="100"/>
      <c r="K31" s="100"/>
      <c r="L31" s="100"/>
      <c r="M31" s="100"/>
      <c r="N31" s="100"/>
      <c r="O31" s="100"/>
      <c r="P31" s="100"/>
      <c r="Q31" s="100"/>
      <c r="S31" s="315"/>
    </row>
    <row r="32" spans="1:21" ht="20.25" customHeight="1">
      <c r="C32" s="32" t="s">
        <v>107</v>
      </c>
      <c r="D32" s="119"/>
      <c r="E32" s="119"/>
      <c r="F32" s="119"/>
      <c r="G32" s="84"/>
      <c r="H32" s="84"/>
      <c r="I32" s="84"/>
      <c r="J32" s="84"/>
      <c r="K32" s="84"/>
      <c r="L32" s="84"/>
      <c r="M32" s="84"/>
      <c r="N32" s="84"/>
      <c r="O32" s="84"/>
      <c r="P32" s="84"/>
      <c r="Q32" s="316" t="s">
        <v>173</v>
      </c>
      <c r="R32" s="90"/>
      <c r="S32" s="315"/>
    </row>
    <row r="33" spans="1:20">
      <c r="A33" s="2"/>
      <c r="B33" s="2"/>
      <c r="C33" s="214" t="s">
        <v>217</v>
      </c>
      <c r="D33" s="215" t="s">
        <v>14</v>
      </c>
      <c r="E33" s="215" t="s">
        <v>15</v>
      </c>
      <c r="F33" s="215" t="s">
        <v>16</v>
      </c>
      <c r="G33" s="215" t="s">
        <v>17</v>
      </c>
      <c r="H33" s="215" t="s">
        <v>18</v>
      </c>
      <c r="I33" s="215" t="s">
        <v>19</v>
      </c>
      <c r="J33" s="215" t="s">
        <v>20</v>
      </c>
      <c r="K33" s="215" t="s">
        <v>21</v>
      </c>
      <c r="L33" s="215" t="s">
        <v>22</v>
      </c>
      <c r="M33" s="215" t="s">
        <v>23</v>
      </c>
      <c r="N33" s="215" t="s">
        <v>24</v>
      </c>
      <c r="O33" s="215" t="s">
        <v>25</v>
      </c>
      <c r="P33" s="205"/>
      <c r="Q33" s="215">
        <v>2019</v>
      </c>
      <c r="R33" s="316" t="s">
        <v>172</v>
      </c>
      <c r="S33" s="381" t="s">
        <v>221</v>
      </c>
      <c r="T33" s="373"/>
    </row>
    <row r="34" spans="1:20">
      <c r="A34" s="2"/>
      <c r="B34" s="2"/>
      <c r="C34" s="200" t="s">
        <v>26</v>
      </c>
      <c r="D34" s="199">
        <v>62.98</v>
      </c>
      <c r="E34" s="199">
        <v>54.93</v>
      </c>
      <c r="F34" s="199">
        <v>49.35</v>
      </c>
      <c r="G34" s="199">
        <v>50.94</v>
      </c>
      <c r="H34" s="199">
        <v>48.93</v>
      </c>
      <c r="I34" s="199">
        <v>47.4</v>
      </c>
      <c r="J34" s="199">
        <v>51.96</v>
      </c>
      <c r="K34" s="199">
        <v>45.37</v>
      </c>
      <c r="L34" s="199">
        <v>42.59</v>
      </c>
      <c r="M34" s="199">
        <v>47.74</v>
      </c>
      <c r="N34" s="199">
        <v>43.59</v>
      </c>
      <c r="O34" s="199">
        <v>35.36</v>
      </c>
      <c r="P34" s="199">
        <v>0</v>
      </c>
      <c r="Q34" s="202">
        <v>48.59</v>
      </c>
      <c r="R34" s="384">
        <f>SUMPRODUCT(D34:O34,$D$49:$O$49)/SUM($D$49:$O$49)</f>
        <v>48.593528319995002</v>
      </c>
      <c r="S34" s="385">
        <f>(Q34-Q54)*100/Q54</f>
        <v>-16.397109428768058</v>
      </c>
      <c r="T34" s="373"/>
    </row>
    <row r="35" spans="1:20">
      <c r="A35" s="2"/>
      <c r="B35" s="2"/>
      <c r="C35" s="200" t="s">
        <v>85</v>
      </c>
      <c r="D35" s="199">
        <v>0.63</v>
      </c>
      <c r="E35" s="199">
        <v>0.71</v>
      </c>
      <c r="F35" s="199">
        <v>1.05</v>
      </c>
      <c r="G35" s="199">
        <v>1.64</v>
      </c>
      <c r="H35" s="199">
        <v>1.21</v>
      </c>
      <c r="I35" s="199">
        <v>1.01</v>
      </c>
      <c r="J35" s="199">
        <v>0.51</v>
      </c>
      <c r="K35" s="199">
        <v>0.73</v>
      </c>
      <c r="L35" s="199">
        <v>0.73</v>
      </c>
      <c r="M35" s="199">
        <v>0.98</v>
      </c>
      <c r="N35" s="199">
        <v>1.1100000000000001</v>
      </c>
      <c r="O35" s="199">
        <v>1.37</v>
      </c>
      <c r="P35" s="199">
        <v>0</v>
      </c>
      <c r="Q35" s="202">
        <v>0.96</v>
      </c>
      <c r="R35" s="384">
        <f t="shared" ref="R35:R48" si="22">SUMPRODUCT(D35:O35,$D$49:$O$49)/SUM($D$49:$O$49)</f>
        <v>0.96297254266278609</v>
      </c>
      <c r="S35" s="385">
        <f t="shared" ref="S35:S48" si="23">(Q35-Q55)*100/Q55</f>
        <v>-34.693877551020407</v>
      </c>
      <c r="T35" s="373"/>
    </row>
    <row r="36" spans="1:20">
      <c r="A36" s="2"/>
      <c r="B36" s="2"/>
      <c r="C36" s="200" t="s">
        <v>104</v>
      </c>
      <c r="D36" s="199">
        <v>0.03</v>
      </c>
      <c r="E36" s="199">
        <v>0.01</v>
      </c>
      <c r="F36" s="199">
        <v>0.06</v>
      </c>
      <c r="G36" s="199">
        <v>0.08</v>
      </c>
      <c r="H36" s="199">
        <v>0.03</v>
      </c>
      <c r="I36" s="199">
        <v>0.01</v>
      </c>
      <c r="J36" s="199">
        <v>0.02</v>
      </c>
      <c r="K36" s="199">
        <v>0.01</v>
      </c>
      <c r="L36" s="199">
        <v>0.05</v>
      </c>
      <c r="M36" s="199">
        <v>7.0000000000000007E-2</v>
      </c>
      <c r="N36" s="199">
        <v>0.05</v>
      </c>
      <c r="O36" s="199">
        <v>0.09</v>
      </c>
      <c r="P36" s="199">
        <v>0</v>
      </c>
      <c r="Q36" s="202">
        <v>0.04</v>
      </c>
      <c r="R36" s="384">
        <f t="shared" si="22"/>
        <v>4.2089207259629634E-2</v>
      </c>
      <c r="S36" s="385">
        <f t="shared" si="23"/>
        <v>-42.857142857142861</v>
      </c>
      <c r="T36" s="373"/>
    </row>
    <row r="37" spans="1:20">
      <c r="A37" s="2"/>
      <c r="B37" s="2"/>
      <c r="C37" s="200" t="s">
        <v>27</v>
      </c>
      <c r="D37" s="199">
        <v>-0.03</v>
      </c>
      <c r="E37" s="199">
        <v>-0.03</v>
      </c>
      <c r="F37" s="199">
        <v>-0.02</v>
      </c>
      <c r="G37" s="199">
        <v>-0.05</v>
      </c>
      <c r="H37" s="199">
        <v>-0.01</v>
      </c>
      <c r="I37" s="199">
        <v>-0.01</v>
      </c>
      <c r="J37" s="199">
        <v>0</v>
      </c>
      <c r="K37" s="199">
        <v>0</v>
      </c>
      <c r="L37" s="199">
        <v>-0.01</v>
      </c>
      <c r="M37" s="199">
        <v>-0.02</v>
      </c>
      <c r="N37" s="199">
        <v>-0.03</v>
      </c>
      <c r="O37" s="199">
        <v>-0.02</v>
      </c>
      <c r="P37" s="199">
        <v>0</v>
      </c>
      <c r="Q37" s="202">
        <v>-0.02</v>
      </c>
      <c r="R37" s="384">
        <f t="shared" si="22"/>
        <v>-1.8998795646238863E-2</v>
      </c>
      <c r="S37" s="385">
        <f t="shared" si="23"/>
        <v>-33.333333333333329</v>
      </c>
      <c r="T37" s="373"/>
    </row>
    <row r="38" spans="1:20">
      <c r="A38" s="2"/>
      <c r="B38" s="2"/>
      <c r="C38" s="200" t="s">
        <v>100</v>
      </c>
      <c r="D38" s="199">
        <v>0.12</v>
      </c>
      <c r="E38" s="199">
        <v>0.06</v>
      </c>
      <c r="F38" s="199">
        <v>0.14000000000000001</v>
      </c>
      <c r="G38" s="199">
        <v>0.27</v>
      </c>
      <c r="H38" s="199">
        <v>0.06</v>
      </c>
      <c r="I38" s="199">
        <v>0</v>
      </c>
      <c r="J38" s="199">
        <v>0.01</v>
      </c>
      <c r="K38" s="199">
        <v>0</v>
      </c>
      <c r="L38" s="199">
        <v>0</v>
      </c>
      <c r="M38" s="199">
        <v>0.03</v>
      </c>
      <c r="N38" s="199">
        <v>0</v>
      </c>
      <c r="O38" s="199">
        <v>0</v>
      </c>
      <c r="P38" s="199">
        <v>0</v>
      </c>
      <c r="Q38" s="202">
        <v>0.06</v>
      </c>
      <c r="R38" s="384">
        <f t="shared" si="22"/>
        <v>5.7036675468260238E-2</v>
      </c>
      <c r="S38" s="385">
        <f t="shared" si="23"/>
        <v>-73.91304347826086</v>
      </c>
      <c r="T38" s="373"/>
    </row>
    <row r="39" spans="1:20">
      <c r="A39" s="2"/>
      <c r="B39" s="2"/>
      <c r="C39" s="200" t="s">
        <v>47</v>
      </c>
      <c r="D39" s="199">
        <v>0.35</v>
      </c>
      <c r="E39" s="199">
        <v>0.37</v>
      </c>
      <c r="F39" s="199">
        <v>0.41</v>
      </c>
      <c r="G39" s="199">
        <v>0.51</v>
      </c>
      <c r="H39" s="199">
        <v>0.39</v>
      </c>
      <c r="I39" s="199">
        <v>0.25</v>
      </c>
      <c r="J39" s="199">
        <v>0.23</v>
      </c>
      <c r="K39" s="199">
        <v>0.23</v>
      </c>
      <c r="L39" s="199">
        <v>0.28000000000000003</v>
      </c>
      <c r="M39" s="199">
        <v>0.32</v>
      </c>
      <c r="N39" s="199">
        <v>0.44</v>
      </c>
      <c r="O39" s="199">
        <v>0.63</v>
      </c>
      <c r="P39" s="199">
        <v>0</v>
      </c>
      <c r="Q39" s="202">
        <v>0.37</v>
      </c>
      <c r="R39" s="384">
        <f t="shared" si="22"/>
        <v>0.3659957341961172</v>
      </c>
      <c r="S39" s="385">
        <f t="shared" si="23"/>
        <v>-32.727272727272734</v>
      </c>
      <c r="T39" s="373"/>
    </row>
    <row r="40" spans="1:20">
      <c r="A40" s="2"/>
      <c r="B40" s="2"/>
      <c r="C40" s="200" t="s">
        <v>163</v>
      </c>
      <c r="D40" s="199">
        <v>-0.02</v>
      </c>
      <c r="E40" s="199">
        <v>-0.02</v>
      </c>
      <c r="F40" s="199">
        <v>-0.02</v>
      </c>
      <c r="G40" s="199">
        <v>-0.03</v>
      </c>
      <c r="H40" s="199">
        <v>-0.02</v>
      </c>
      <c r="I40" s="199">
        <v>-0.02</v>
      </c>
      <c r="J40" s="199">
        <v>-0.02</v>
      </c>
      <c r="K40" s="199">
        <v>-0.01</v>
      </c>
      <c r="L40" s="199">
        <v>-0.02</v>
      </c>
      <c r="M40" s="199">
        <v>-0.03</v>
      </c>
      <c r="N40" s="199">
        <v>-0.04</v>
      </c>
      <c r="O40" s="199">
        <v>-0.03</v>
      </c>
      <c r="P40" s="199">
        <v>0</v>
      </c>
      <c r="Q40" s="202">
        <v>-0.02</v>
      </c>
      <c r="R40" s="384">
        <f t="shared" si="22"/>
        <v>-2.3236442737546586E-2</v>
      </c>
      <c r="S40" s="385">
        <f t="shared" si="23"/>
        <v>-33.333333333333329</v>
      </c>
      <c r="T40" s="373"/>
    </row>
    <row r="41" spans="1:20">
      <c r="A41" s="2"/>
      <c r="B41" s="2"/>
      <c r="C41" s="200" t="s">
        <v>106</v>
      </c>
      <c r="D41" s="199">
        <v>0.16</v>
      </c>
      <c r="E41" s="199">
        <v>0.16</v>
      </c>
      <c r="F41" s="199">
        <v>0.18</v>
      </c>
      <c r="G41" s="199">
        <v>0.24</v>
      </c>
      <c r="H41" s="199">
        <v>0.24</v>
      </c>
      <c r="I41" s="199">
        <v>0.13</v>
      </c>
      <c r="J41" s="199">
        <v>0.17</v>
      </c>
      <c r="K41" s="199">
        <v>0.17</v>
      </c>
      <c r="L41" s="199">
        <v>0.17</v>
      </c>
      <c r="M41" s="199">
        <v>0.13</v>
      </c>
      <c r="N41" s="199">
        <v>0.08</v>
      </c>
      <c r="O41" s="199">
        <v>0.16</v>
      </c>
      <c r="P41" s="199">
        <v>0</v>
      </c>
      <c r="Q41" s="202">
        <v>0.17</v>
      </c>
      <c r="R41" s="384">
        <f t="shared" si="22"/>
        <v>0.16542255980202608</v>
      </c>
      <c r="S41" s="385">
        <f t="shared" si="23"/>
        <v>6.2500000000000053</v>
      </c>
      <c r="T41" s="373"/>
    </row>
    <row r="42" spans="1:20">
      <c r="A42" s="2"/>
      <c r="B42" s="2"/>
      <c r="C42" s="200" t="s">
        <v>96</v>
      </c>
      <c r="D42" s="199">
        <v>-0.06</v>
      </c>
      <c r="E42" s="199">
        <v>-0.08</v>
      </c>
      <c r="F42" s="199">
        <v>-0.08</v>
      </c>
      <c r="G42" s="199">
        <v>-0.09</v>
      </c>
      <c r="H42" s="199">
        <v>-0.06</v>
      </c>
      <c r="I42" s="199">
        <v>-0.03</v>
      </c>
      <c r="J42" s="199">
        <v>-0.06</v>
      </c>
      <c r="K42" s="199">
        <v>-7.0000000000000007E-2</v>
      </c>
      <c r="L42" s="199">
        <v>-7.0000000000000007E-2</v>
      </c>
      <c r="M42" s="199">
        <v>-0.06</v>
      </c>
      <c r="N42" s="199">
        <v>-0.05</v>
      </c>
      <c r="O42" s="199">
        <v>-0.08</v>
      </c>
      <c r="P42" s="199">
        <v>0</v>
      </c>
      <c r="Q42" s="202">
        <v>-7.0000000000000007E-2</v>
      </c>
      <c r="R42" s="384">
        <f t="shared" si="22"/>
        <v>-6.5718636605500938E-2</v>
      </c>
      <c r="S42" s="385">
        <f t="shared" si="23"/>
        <v>40.000000000000007</v>
      </c>
      <c r="T42" s="373"/>
    </row>
    <row r="43" spans="1:20">
      <c r="A43" s="2"/>
      <c r="B43" s="2"/>
      <c r="C43" s="200" t="s">
        <v>97</v>
      </c>
      <c r="D43" s="199">
        <v>-7.0000000000000007E-2</v>
      </c>
      <c r="E43" s="199">
        <v>-0.06</v>
      </c>
      <c r="F43" s="199">
        <v>-0.06</v>
      </c>
      <c r="G43" s="199">
        <v>-0.06</v>
      </c>
      <c r="H43" s="199">
        <v>-0.06</v>
      </c>
      <c r="I43" s="199">
        <v>-0.06</v>
      </c>
      <c r="J43" s="199">
        <v>-0.05</v>
      </c>
      <c r="K43" s="199">
        <v>-0.05</v>
      </c>
      <c r="L43" s="199">
        <v>-0.06</v>
      </c>
      <c r="M43" s="199">
        <v>-0.06</v>
      </c>
      <c r="N43" s="199">
        <v>-0.09</v>
      </c>
      <c r="O43" s="199">
        <v>-7.0000000000000007E-2</v>
      </c>
      <c r="P43" s="199">
        <v>0</v>
      </c>
      <c r="Q43" s="202">
        <v>-0.06</v>
      </c>
      <c r="R43" s="384">
        <f t="shared" si="22"/>
        <v>-6.2496824388403129E-2</v>
      </c>
      <c r="S43" s="385">
        <f t="shared" si="23"/>
        <v>0</v>
      </c>
      <c r="T43" s="373"/>
    </row>
    <row r="44" spans="1:20">
      <c r="A44" s="2"/>
      <c r="B44" s="2"/>
      <c r="C44" s="200" t="s">
        <v>170</v>
      </c>
      <c r="D44" s="199">
        <v>0</v>
      </c>
      <c r="E44" s="199">
        <v>0</v>
      </c>
      <c r="F44" s="199">
        <v>0</v>
      </c>
      <c r="G44" s="199">
        <v>0</v>
      </c>
      <c r="H44" s="199">
        <v>0</v>
      </c>
      <c r="I44" s="199">
        <v>0</v>
      </c>
      <c r="J44" s="199">
        <v>0</v>
      </c>
      <c r="K44" s="199">
        <v>0</v>
      </c>
      <c r="L44" s="199">
        <v>0</v>
      </c>
      <c r="M44" s="199">
        <v>0</v>
      </c>
      <c r="N44" s="199">
        <v>0</v>
      </c>
      <c r="O44" s="199">
        <v>0</v>
      </c>
      <c r="P44" s="199"/>
      <c r="Q44" s="202">
        <v>0</v>
      </c>
      <c r="R44" s="384">
        <f t="shared" si="22"/>
        <v>0</v>
      </c>
      <c r="S44" s="383">
        <v>0</v>
      </c>
      <c r="T44" s="373"/>
    </row>
    <row r="45" spans="1:20">
      <c r="A45" s="2"/>
      <c r="B45" s="2"/>
      <c r="C45" s="200" t="s">
        <v>69</v>
      </c>
      <c r="D45" s="199">
        <v>0.01</v>
      </c>
      <c r="E45" s="199">
        <v>-0.01</v>
      </c>
      <c r="F45" s="199">
        <v>0.05</v>
      </c>
      <c r="G45" s="199">
        <v>0</v>
      </c>
      <c r="H45" s="199">
        <v>0.02</v>
      </c>
      <c r="I45" s="199">
        <v>0.02</v>
      </c>
      <c r="J45" s="199">
        <v>0</v>
      </c>
      <c r="K45" s="199">
        <v>0.01</v>
      </c>
      <c r="L45" s="199">
        <v>0</v>
      </c>
      <c r="M45" s="199">
        <v>0</v>
      </c>
      <c r="N45" s="199">
        <v>0.01</v>
      </c>
      <c r="O45" s="199">
        <v>0</v>
      </c>
      <c r="P45" s="199">
        <v>0</v>
      </c>
      <c r="Q45" s="202">
        <v>0.01</v>
      </c>
      <c r="R45" s="384">
        <f t="shared" si="22"/>
        <v>9.1718986377181174E-3</v>
      </c>
      <c r="S45" s="385">
        <f t="shared" si="23"/>
        <v>0</v>
      </c>
      <c r="T45" s="373"/>
    </row>
    <row r="46" spans="1:20">
      <c r="A46" s="2"/>
      <c r="B46" s="2"/>
      <c r="C46" s="200" t="s">
        <v>68</v>
      </c>
      <c r="D46" s="199">
        <v>3.16</v>
      </c>
      <c r="E46" s="199">
        <v>3.08</v>
      </c>
      <c r="F46" s="199">
        <v>2.38</v>
      </c>
      <c r="G46" s="199">
        <v>2.41</v>
      </c>
      <c r="H46" s="199">
        <v>2.2999999999999998</v>
      </c>
      <c r="I46" s="199">
        <v>2.7</v>
      </c>
      <c r="J46" s="199">
        <v>3.25</v>
      </c>
      <c r="K46" s="199">
        <v>2.0699999999999998</v>
      </c>
      <c r="L46" s="199">
        <v>2.37</v>
      </c>
      <c r="M46" s="199">
        <v>2.33</v>
      </c>
      <c r="N46" s="199">
        <v>2.4900000000000002</v>
      </c>
      <c r="O46" s="199">
        <v>3.11</v>
      </c>
      <c r="P46" s="199">
        <v>0</v>
      </c>
      <c r="Q46" s="202">
        <v>2.65</v>
      </c>
      <c r="R46" s="384">
        <f t="shared" si="22"/>
        <v>2.6494774848872393</v>
      </c>
      <c r="S46" s="385">
        <f t="shared" si="23"/>
        <v>-1.8518518518518616</v>
      </c>
      <c r="T46" s="373"/>
    </row>
    <row r="47" spans="1:20">
      <c r="A47" s="2"/>
      <c r="B47" s="2"/>
      <c r="C47" s="200" t="s">
        <v>102</v>
      </c>
      <c r="D47" s="199">
        <v>0.71</v>
      </c>
      <c r="E47" s="199">
        <v>0.75</v>
      </c>
      <c r="F47" s="199">
        <v>0.72</v>
      </c>
      <c r="G47" s="199">
        <v>0.77</v>
      </c>
      <c r="H47" s="199">
        <v>0.75</v>
      </c>
      <c r="I47" s="199">
        <v>0.75</v>
      </c>
      <c r="J47" s="199">
        <v>0.69</v>
      </c>
      <c r="K47" s="199">
        <v>0.74</v>
      </c>
      <c r="L47" s="199">
        <v>0.79</v>
      </c>
      <c r="M47" s="199">
        <v>0.77</v>
      </c>
      <c r="N47" s="199">
        <v>0.76</v>
      </c>
      <c r="O47" s="199">
        <v>0.76</v>
      </c>
      <c r="P47" s="199">
        <v>0</v>
      </c>
      <c r="Q47" s="202">
        <v>0.75</v>
      </c>
      <c r="R47" s="384">
        <f t="shared" si="22"/>
        <v>0.74549337360814805</v>
      </c>
      <c r="S47" s="385">
        <f t="shared" si="23"/>
        <v>-39.024390243902438</v>
      </c>
      <c r="T47" s="373"/>
    </row>
    <row r="48" spans="1:20">
      <c r="A48" s="2"/>
      <c r="B48" s="2"/>
      <c r="C48" s="216" t="s">
        <v>216</v>
      </c>
      <c r="D48" s="202">
        <v>67.97</v>
      </c>
      <c r="E48" s="202">
        <v>59.87</v>
      </c>
      <c r="F48" s="202">
        <v>54.16</v>
      </c>
      <c r="G48" s="202">
        <v>56.63</v>
      </c>
      <c r="H48" s="202">
        <v>53.78</v>
      </c>
      <c r="I48" s="202">
        <v>52.15</v>
      </c>
      <c r="J48" s="202">
        <v>56.71</v>
      </c>
      <c r="K48" s="202">
        <v>49.2</v>
      </c>
      <c r="L48" s="202">
        <v>46.82</v>
      </c>
      <c r="M48" s="202">
        <v>52.2</v>
      </c>
      <c r="N48" s="202">
        <v>48.32</v>
      </c>
      <c r="O48" s="202">
        <v>41.28</v>
      </c>
      <c r="P48" s="202">
        <v>0</v>
      </c>
      <c r="Q48" s="202">
        <v>53.43</v>
      </c>
      <c r="R48" s="384">
        <f t="shared" si="22"/>
        <v>53.420737097139231</v>
      </c>
      <c r="S48" s="385">
        <f t="shared" si="23"/>
        <v>-16.995494795712293</v>
      </c>
      <c r="T48" s="373"/>
    </row>
    <row r="49" spans="1:20">
      <c r="C49" s="212" t="s">
        <v>168</v>
      </c>
      <c r="D49" s="217">
        <v>23270615.238000002</v>
      </c>
      <c r="E49" s="217">
        <v>20114929.452</v>
      </c>
      <c r="F49" s="217">
        <v>20688937.804000001</v>
      </c>
      <c r="G49" s="217">
        <v>19483079.886999998</v>
      </c>
      <c r="H49" s="217">
        <v>19873923.712000001</v>
      </c>
      <c r="I49" s="217">
        <v>19953172.135000002</v>
      </c>
      <c r="J49" s="217">
        <v>22659466.324999999</v>
      </c>
      <c r="K49" s="217">
        <v>21142936.655000001</v>
      </c>
      <c r="L49" s="217">
        <v>19904671.967999998</v>
      </c>
      <c r="M49" s="217">
        <v>20126934.458000001</v>
      </c>
      <c r="N49" s="217">
        <v>20612247.559999999</v>
      </c>
      <c r="O49" s="217">
        <v>20765105.892999999</v>
      </c>
      <c r="P49" s="217">
        <v>0</v>
      </c>
      <c r="Q49" s="217">
        <v>248596021.08700001</v>
      </c>
      <c r="R49" s="386">
        <f>(Q49/Q69-1)*100</f>
        <v>-1.8519344021783457</v>
      </c>
      <c r="S49" s="315"/>
      <c r="T49" s="373"/>
    </row>
    <row r="50" spans="1:20">
      <c r="D50" s="100"/>
      <c r="E50" s="100"/>
      <c r="F50" s="100"/>
      <c r="G50" s="100"/>
      <c r="H50" s="100"/>
      <c r="I50" s="100"/>
      <c r="J50" s="100"/>
      <c r="K50" s="100"/>
      <c r="L50" s="100"/>
      <c r="M50" s="100"/>
      <c r="N50" s="100"/>
      <c r="O50" s="100"/>
      <c r="P50" s="97"/>
      <c r="Q50" s="123"/>
      <c r="S50" s="315"/>
    </row>
    <row r="51" spans="1:20">
      <c r="C51" s="27" t="s">
        <v>88</v>
      </c>
      <c r="D51" s="100"/>
      <c r="E51" s="100"/>
      <c r="F51" s="100"/>
      <c r="G51" s="100"/>
      <c r="H51" s="100"/>
      <c r="I51" s="100"/>
      <c r="J51" s="100"/>
      <c r="K51" s="100"/>
      <c r="L51" s="100"/>
      <c r="M51" s="100"/>
      <c r="N51" s="100"/>
      <c r="O51" s="100"/>
      <c r="P51" s="97"/>
      <c r="Q51" s="123"/>
      <c r="S51" s="315"/>
    </row>
    <row r="52" spans="1:20">
      <c r="A52" s="2"/>
      <c r="B52" s="2"/>
      <c r="C52" s="32" t="s">
        <v>105</v>
      </c>
      <c r="D52" s="119"/>
      <c r="E52" s="119"/>
      <c r="F52" s="119"/>
      <c r="G52" s="84"/>
      <c r="H52" s="84"/>
      <c r="I52" s="84"/>
      <c r="J52" s="84"/>
      <c r="K52" s="84"/>
      <c r="L52" s="84"/>
      <c r="M52" s="84"/>
      <c r="N52" s="84"/>
      <c r="O52" s="84"/>
      <c r="P52" s="84"/>
      <c r="Q52" s="316" t="s">
        <v>173</v>
      </c>
      <c r="S52" s="315"/>
    </row>
    <row r="53" spans="1:20">
      <c r="A53" s="2"/>
      <c r="B53" s="2"/>
      <c r="C53" s="214" t="s">
        <v>178</v>
      </c>
      <c r="D53" s="215" t="s">
        <v>14</v>
      </c>
      <c r="E53" s="215" t="s">
        <v>15</v>
      </c>
      <c r="F53" s="215" t="s">
        <v>16</v>
      </c>
      <c r="G53" s="215" t="s">
        <v>17</v>
      </c>
      <c r="H53" s="215" t="s">
        <v>18</v>
      </c>
      <c r="I53" s="215" t="s">
        <v>19</v>
      </c>
      <c r="J53" s="215" t="s">
        <v>20</v>
      </c>
      <c r="K53" s="215" t="s">
        <v>21</v>
      </c>
      <c r="L53" s="215" t="s">
        <v>22</v>
      </c>
      <c r="M53" s="215" t="s">
        <v>23</v>
      </c>
      <c r="N53" s="215" t="s">
        <v>24</v>
      </c>
      <c r="O53" s="215" t="s">
        <v>25</v>
      </c>
      <c r="P53" s="205"/>
      <c r="Q53" s="205">
        <v>2018</v>
      </c>
      <c r="R53" s="316" t="s">
        <v>172</v>
      </c>
      <c r="S53" s="315"/>
    </row>
    <row r="54" spans="1:20">
      <c r="A54" s="2"/>
      <c r="B54" s="2"/>
      <c r="C54" s="200" t="s">
        <v>26</v>
      </c>
      <c r="D54" s="199">
        <v>51.78</v>
      </c>
      <c r="E54" s="199">
        <v>55.77</v>
      </c>
      <c r="F54" s="199">
        <v>41.75</v>
      </c>
      <c r="G54" s="199">
        <v>43.55</v>
      </c>
      <c r="H54" s="199">
        <v>55.41</v>
      </c>
      <c r="I54" s="199">
        <v>58.86</v>
      </c>
      <c r="J54" s="199">
        <v>62.32</v>
      </c>
      <c r="K54" s="199">
        <v>65</v>
      </c>
      <c r="L54" s="199">
        <v>71.78</v>
      </c>
      <c r="M54" s="199">
        <v>66.099999999999994</v>
      </c>
      <c r="N54" s="199">
        <v>62.94</v>
      </c>
      <c r="O54" s="199">
        <v>62.63</v>
      </c>
      <c r="P54" s="199"/>
      <c r="Q54" s="202">
        <v>58.12</v>
      </c>
      <c r="R54" s="384">
        <f>SUMPRODUCT(D54:O54,$D$69:$O$69)/SUM($D$69:$O$69)</f>
        <v>58.124663170572845</v>
      </c>
      <c r="S54" s="455"/>
    </row>
    <row r="55" spans="1:20">
      <c r="A55" s="2"/>
      <c r="B55" s="2"/>
      <c r="C55" s="200" t="s">
        <v>85</v>
      </c>
      <c r="D55" s="199">
        <v>1.08</v>
      </c>
      <c r="E55" s="199">
        <v>0.87</v>
      </c>
      <c r="F55" s="199">
        <v>2.91</v>
      </c>
      <c r="G55" s="199">
        <v>2.68</v>
      </c>
      <c r="H55" s="199">
        <v>2.11</v>
      </c>
      <c r="I55" s="199">
        <v>1.5</v>
      </c>
      <c r="J55" s="199">
        <v>1.25</v>
      </c>
      <c r="K55" s="199">
        <v>1.74</v>
      </c>
      <c r="L55" s="199">
        <v>1.1000000000000001</v>
      </c>
      <c r="M55" s="199">
        <v>0.94</v>
      </c>
      <c r="N55" s="199">
        <v>0.67</v>
      </c>
      <c r="O55" s="199">
        <v>0.77</v>
      </c>
      <c r="P55" s="199"/>
      <c r="Q55" s="202">
        <v>1.47</v>
      </c>
      <c r="R55" s="384">
        <f t="shared" ref="R55:R67" si="24">SUMPRODUCT(D55:O55,$D$69:$O$69)/SUM($D$69:$O$69)</f>
        <v>1.4654707803704869</v>
      </c>
      <c r="S55" s="455"/>
    </row>
    <row r="56" spans="1:20">
      <c r="A56" s="2"/>
      <c r="B56" s="2"/>
      <c r="C56" s="200" t="s">
        <v>75</v>
      </c>
      <c r="D56" s="199">
        <v>0.05</v>
      </c>
      <c r="E56" s="199">
        <v>0.05</v>
      </c>
      <c r="F56" s="199">
        <v>0.17</v>
      </c>
      <c r="G56" s="199">
        <v>0.11</v>
      </c>
      <c r="H56" s="199">
        <v>0.11</v>
      </c>
      <c r="I56" s="199">
        <v>0.05</v>
      </c>
      <c r="J56" s="199">
        <v>0.06</v>
      </c>
      <c r="K56" s="199">
        <v>0.04</v>
      </c>
      <c r="L56" s="199">
        <v>0.02</v>
      </c>
      <c r="M56" s="199">
        <v>0.04</v>
      </c>
      <c r="N56" s="199">
        <v>0.02</v>
      </c>
      <c r="O56" s="199">
        <v>0.06</v>
      </c>
      <c r="P56" s="199"/>
      <c r="Q56" s="202">
        <v>7.0000000000000007E-2</v>
      </c>
      <c r="R56" s="384">
        <f t="shared" si="24"/>
        <v>6.5032328624929914E-2</v>
      </c>
      <c r="S56" s="455"/>
    </row>
    <row r="57" spans="1:20">
      <c r="A57" s="2"/>
      <c r="B57" s="2"/>
      <c r="C57" s="200" t="s">
        <v>27</v>
      </c>
      <c r="D57" s="199">
        <v>-0.01</v>
      </c>
      <c r="E57" s="199">
        <v>-0.01</v>
      </c>
      <c r="F57" s="199">
        <v>-0.01</v>
      </c>
      <c r="G57" s="199">
        <v>-0.02</v>
      </c>
      <c r="H57" s="199">
        <v>-0.01</v>
      </c>
      <c r="I57" s="199">
        <v>-0.04</v>
      </c>
      <c r="J57" s="199">
        <v>-0.02</v>
      </c>
      <c r="K57" s="199">
        <v>-0.05</v>
      </c>
      <c r="L57" s="199">
        <v>-0.01</v>
      </c>
      <c r="M57" s="199">
        <v>-0.04</v>
      </c>
      <c r="N57" s="199">
        <v>-0.04</v>
      </c>
      <c r="O57" s="199">
        <v>-0.05</v>
      </c>
      <c r="P57" s="199"/>
      <c r="Q57" s="202">
        <v>-0.03</v>
      </c>
      <c r="R57" s="384">
        <f t="shared" si="24"/>
        <v>-2.5748148231856238E-2</v>
      </c>
      <c r="S57" s="455"/>
    </row>
    <row r="58" spans="1:20">
      <c r="A58" s="2"/>
      <c r="B58" s="2"/>
      <c r="C58" s="200" t="s">
        <v>86</v>
      </c>
      <c r="D58" s="199">
        <v>0.02</v>
      </c>
      <c r="E58" s="199">
        <v>0.06</v>
      </c>
      <c r="F58" s="199">
        <v>0.2</v>
      </c>
      <c r="G58" s="199">
        <v>0.27</v>
      </c>
      <c r="H58" s="199">
        <v>0.13</v>
      </c>
      <c r="I58" s="199">
        <v>0.08</v>
      </c>
      <c r="J58" s="199">
        <v>0.09</v>
      </c>
      <c r="K58" s="199">
        <v>0.72</v>
      </c>
      <c r="L58" s="199">
        <v>0.64</v>
      </c>
      <c r="M58" s="199">
        <v>0.31</v>
      </c>
      <c r="N58" s="199">
        <v>0.08</v>
      </c>
      <c r="O58" s="199">
        <v>0.11</v>
      </c>
      <c r="P58" s="199"/>
      <c r="Q58" s="202">
        <v>0.23</v>
      </c>
      <c r="R58" s="384">
        <f t="shared" si="24"/>
        <v>0.22535833577734696</v>
      </c>
      <c r="S58" s="455"/>
    </row>
    <row r="59" spans="1:20">
      <c r="A59" s="2"/>
      <c r="B59" s="2"/>
      <c r="C59" s="200" t="s">
        <v>50</v>
      </c>
      <c r="D59" s="199">
        <v>0.7</v>
      </c>
      <c r="E59" s="199">
        <v>0.48</v>
      </c>
      <c r="F59" s="199">
        <v>0.89</v>
      </c>
      <c r="G59" s="199">
        <v>0.68</v>
      </c>
      <c r="H59" s="199">
        <v>0.52</v>
      </c>
      <c r="I59" s="199">
        <v>0.49</v>
      </c>
      <c r="J59" s="199">
        <v>0.45</v>
      </c>
      <c r="K59" s="199">
        <v>0.47</v>
      </c>
      <c r="L59" s="199">
        <v>0.49</v>
      </c>
      <c r="M59" s="199">
        <v>0.63</v>
      </c>
      <c r="N59" s="199">
        <v>0.41</v>
      </c>
      <c r="O59" s="199">
        <v>0.34</v>
      </c>
      <c r="P59" s="199"/>
      <c r="Q59" s="202">
        <v>0.55000000000000004</v>
      </c>
      <c r="R59" s="384">
        <f t="shared" si="24"/>
        <v>0.54689570660631281</v>
      </c>
      <c r="S59" s="455"/>
    </row>
    <row r="60" spans="1:20">
      <c r="A60" s="2"/>
      <c r="B60" s="2"/>
      <c r="C60" s="200" t="s">
        <v>163</v>
      </c>
      <c r="D60" s="199">
        <v>-0.04</v>
      </c>
      <c r="E60" s="199">
        <v>-0.02</v>
      </c>
      <c r="F60" s="199">
        <v>-0.03</v>
      </c>
      <c r="G60" s="199">
        <v>-0.03</v>
      </c>
      <c r="H60" s="199">
        <v>-0.03</v>
      </c>
      <c r="I60" s="199">
        <v>-0.02</v>
      </c>
      <c r="J60" s="199">
        <v>-0.03</v>
      </c>
      <c r="K60" s="199">
        <v>-0.02</v>
      </c>
      <c r="L60" s="199">
        <v>-0.03</v>
      </c>
      <c r="M60" s="199">
        <v>-0.03</v>
      </c>
      <c r="N60" s="199">
        <v>-0.03</v>
      </c>
      <c r="O60" s="199">
        <v>-0.04</v>
      </c>
      <c r="P60" s="199"/>
      <c r="Q60" s="202">
        <v>-0.03</v>
      </c>
      <c r="R60" s="384">
        <f t="shared" si="24"/>
        <v>-2.9218963661267229E-2</v>
      </c>
      <c r="S60" s="455"/>
    </row>
    <row r="61" spans="1:20">
      <c r="A61" s="2"/>
      <c r="B61" s="2"/>
      <c r="C61" s="200" t="s">
        <v>54</v>
      </c>
      <c r="D61" s="199">
        <v>0.3</v>
      </c>
      <c r="E61" s="199">
        <v>0.19</v>
      </c>
      <c r="F61" s="199">
        <v>0.24</v>
      </c>
      <c r="G61" s="199">
        <v>0.22</v>
      </c>
      <c r="H61" s="199">
        <v>0.1</v>
      </c>
      <c r="I61" s="199">
        <v>0.1</v>
      </c>
      <c r="J61" s="199">
        <v>0.09</v>
      </c>
      <c r="K61" s="199">
        <v>0.12</v>
      </c>
      <c r="L61" s="199">
        <v>0.11</v>
      </c>
      <c r="M61" s="199">
        <v>0.16</v>
      </c>
      <c r="N61" s="199">
        <v>0.12</v>
      </c>
      <c r="O61" s="199">
        <v>0.17</v>
      </c>
      <c r="P61" s="199"/>
      <c r="Q61" s="202">
        <v>0.16</v>
      </c>
      <c r="R61" s="384">
        <f t="shared" si="24"/>
        <v>0.16099173765425606</v>
      </c>
      <c r="S61" s="455"/>
    </row>
    <row r="62" spans="1:20">
      <c r="A62" s="2"/>
      <c r="B62" s="2"/>
      <c r="C62" s="200" t="s">
        <v>96</v>
      </c>
      <c r="D62" s="199">
        <v>-0.11</v>
      </c>
      <c r="E62" s="199">
        <v>-0.03</v>
      </c>
      <c r="F62" s="199">
        <v>-0.09</v>
      </c>
      <c r="G62" s="199">
        <v>-7.0000000000000007E-2</v>
      </c>
      <c r="H62" s="199">
        <v>-0.06</v>
      </c>
      <c r="I62" s="199">
        <v>-0.04</v>
      </c>
      <c r="J62" s="199">
        <v>-0.03</v>
      </c>
      <c r="K62" s="199">
        <v>-0.04</v>
      </c>
      <c r="L62" s="199">
        <v>-0.03</v>
      </c>
      <c r="M62" s="199">
        <v>-0.04</v>
      </c>
      <c r="N62" s="199">
        <v>-0.03</v>
      </c>
      <c r="O62" s="199">
        <v>-0.06</v>
      </c>
      <c r="P62" s="199"/>
      <c r="Q62" s="202">
        <v>-0.05</v>
      </c>
      <c r="R62" s="384">
        <f t="shared" si="24"/>
        <v>-5.2851365919069117E-2</v>
      </c>
      <c r="S62" s="455"/>
    </row>
    <row r="63" spans="1:20">
      <c r="A63" s="2"/>
      <c r="B63" s="2"/>
      <c r="C63" s="200" t="s">
        <v>97</v>
      </c>
      <c r="D63" s="199">
        <v>-7.0000000000000007E-2</v>
      </c>
      <c r="E63" s="199">
        <v>-0.06</v>
      </c>
      <c r="F63" s="199">
        <v>-0.08</v>
      </c>
      <c r="G63" s="199">
        <v>-7.0000000000000007E-2</v>
      </c>
      <c r="H63" s="199">
        <v>-0.06</v>
      </c>
      <c r="I63" s="199">
        <v>-0.05</v>
      </c>
      <c r="J63" s="199">
        <v>-0.04</v>
      </c>
      <c r="K63" s="199">
        <v>-0.04</v>
      </c>
      <c r="L63" s="199">
        <v>-0.04</v>
      </c>
      <c r="M63" s="199">
        <v>-0.06</v>
      </c>
      <c r="N63" s="199">
        <v>-0.06</v>
      </c>
      <c r="O63" s="199">
        <v>-0.06</v>
      </c>
      <c r="P63" s="199"/>
      <c r="Q63" s="202">
        <v>-0.06</v>
      </c>
      <c r="R63" s="384">
        <f t="shared" si="24"/>
        <v>-5.7501162805521686E-2</v>
      </c>
      <c r="S63" s="455"/>
    </row>
    <row r="64" spans="1:20">
      <c r="A64" s="2"/>
      <c r="B64" s="2"/>
      <c r="C64" s="200" t="s">
        <v>170</v>
      </c>
      <c r="D64" s="199">
        <v>0</v>
      </c>
      <c r="E64" s="199">
        <v>0</v>
      </c>
      <c r="F64" s="199">
        <v>0</v>
      </c>
      <c r="G64" s="199">
        <v>0</v>
      </c>
      <c r="H64" s="199">
        <v>0</v>
      </c>
      <c r="I64" s="199">
        <v>0</v>
      </c>
      <c r="J64" s="199">
        <v>0</v>
      </c>
      <c r="K64" s="199">
        <v>0</v>
      </c>
      <c r="L64" s="199">
        <v>0</v>
      </c>
      <c r="M64" s="199">
        <v>0</v>
      </c>
      <c r="N64" s="199">
        <v>0</v>
      </c>
      <c r="O64" s="199">
        <v>0</v>
      </c>
      <c r="P64" s="199"/>
      <c r="Q64" s="202">
        <v>0</v>
      </c>
      <c r="R64" s="384">
        <f t="shared" si="24"/>
        <v>0</v>
      </c>
      <c r="S64" s="455"/>
    </row>
    <row r="65" spans="1:19">
      <c r="A65" s="2"/>
      <c r="B65" s="2"/>
      <c r="C65" s="200" t="s">
        <v>69</v>
      </c>
      <c r="D65" s="199">
        <v>0.03</v>
      </c>
      <c r="E65" s="199">
        <v>0.03</v>
      </c>
      <c r="F65" s="199">
        <v>-0.01</v>
      </c>
      <c r="G65" s="199">
        <v>0</v>
      </c>
      <c r="H65" s="199">
        <v>0.05</v>
      </c>
      <c r="I65" s="199">
        <v>0</v>
      </c>
      <c r="J65" s="199">
        <v>0.01</v>
      </c>
      <c r="K65" s="199">
        <v>-0.01</v>
      </c>
      <c r="L65" s="199">
        <v>0.02</v>
      </c>
      <c r="M65" s="199">
        <v>-0.02</v>
      </c>
      <c r="N65" s="199">
        <v>-0.01</v>
      </c>
      <c r="O65" s="199">
        <v>-0.01</v>
      </c>
      <c r="P65" s="199"/>
      <c r="Q65" s="202">
        <v>0.01</v>
      </c>
      <c r="R65" s="384">
        <f t="shared" si="24"/>
        <v>6.6596360104301967E-3</v>
      </c>
      <c r="S65" s="455"/>
    </row>
    <row r="66" spans="1:19">
      <c r="A66" s="2"/>
      <c r="B66" s="2"/>
      <c r="C66" s="200" t="s">
        <v>68</v>
      </c>
      <c r="D66" s="199">
        <v>3.2</v>
      </c>
      <c r="E66" s="199">
        <v>3.18</v>
      </c>
      <c r="F66" s="199">
        <v>2.56</v>
      </c>
      <c r="G66" s="199">
        <v>2.42</v>
      </c>
      <c r="H66" s="199">
        <v>2.35</v>
      </c>
      <c r="I66" s="199">
        <v>2.8</v>
      </c>
      <c r="J66" s="199">
        <v>3.26</v>
      </c>
      <c r="K66" s="199">
        <v>2.1800000000000002</v>
      </c>
      <c r="L66" s="199">
        <v>2.42</v>
      </c>
      <c r="M66" s="199">
        <v>2.37</v>
      </c>
      <c r="N66" s="199">
        <v>2.5</v>
      </c>
      <c r="O66" s="199">
        <v>3.03</v>
      </c>
      <c r="P66" s="199"/>
      <c r="Q66" s="202">
        <v>2.7</v>
      </c>
      <c r="R66" s="384">
        <f t="shared" si="24"/>
        <v>2.6966537701932238</v>
      </c>
      <c r="S66" s="455"/>
    </row>
    <row r="67" spans="1:19">
      <c r="A67" s="2"/>
      <c r="B67" s="2"/>
      <c r="C67" s="200" t="s">
        <v>102</v>
      </c>
      <c r="D67" s="199">
        <v>1.35</v>
      </c>
      <c r="E67" s="199">
        <v>1.43</v>
      </c>
      <c r="F67" s="199">
        <v>1.38</v>
      </c>
      <c r="G67" s="199">
        <v>1.53</v>
      </c>
      <c r="H67" s="199">
        <v>1.47</v>
      </c>
      <c r="I67" s="199">
        <v>1.1200000000000001</v>
      </c>
      <c r="J67" s="199">
        <v>1.03</v>
      </c>
      <c r="K67" s="199">
        <v>1.03</v>
      </c>
      <c r="L67" s="199">
        <v>1.1000000000000001</v>
      </c>
      <c r="M67" s="199">
        <v>1.1200000000000001</v>
      </c>
      <c r="N67" s="199">
        <v>1.0900000000000001</v>
      </c>
      <c r="O67" s="199">
        <v>1.08</v>
      </c>
      <c r="P67" s="199"/>
      <c r="Q67" s="202">
        <v>1.23</v>
      </c>
      <c r="R67" s="384">
        <f t="shared" si="24"/>
        <v>1.2259740559087815</v>
      </c>
      <c r="S67" s="455"/>
    </row>
    <row r="68" spans="1:19">
      <c r="C68" s="216" t="s">
        <v>216</v>
      </c>
      <c r="D68" s="202">
        <v>58.28</v>
      </c>
      <c r="E68" s="202">
        <v>61.94</v>
      </c>
      <c r="F68" s="202">
        <v>49.88</v>
      </c>
      <c r="G68" s="202">
        <v>51.27</v>
      </c>
      <c r="H68" s="202">
        <v>62.09</v>
      </c>
      <c r="I68" s="202">
        <v>64.849999999999994</v>
      </c>
      <c r="J68" s="202">
        <v>68.44</v>
      </c>
      <c r="K68" s="202">
        <v>71.14</v>
      </c>
      <c r="L68" s="202">
        <v>77.569999999999993</v>
      </c>
      <c r="M68" s="202">
        <v>71.48</v>
      </c>
      <c r="N68" s="202">
        <v>67.66</v>
      </c>
      <c r="O68" s="202">
        <v>67.97</v>
      </c>
      <c r="P68" s="202"/>
      <c r="Q68" s="202">
        <v>64.37</v>
      </c>
      <c r="R68" s="384">
        <f>SUMPRODUCT(D68:O68,$D$69:$O$69)/SUM($D$69:$O$69)</f>
        <v>64.352379881100902</v>
      </c>
      <c r="S68" s="454"/>
    </row>
    <row r="69" spans="1:19">
      <c r="C69" s="212" t="s">
        <v>168</v>
      </c>
      <c r="D69" s="217">
        <v>22584479.987</v>
      </c>
      <c r="E69" s="217">
        <v>21265913.741</v>
      </c>
      <c r="F69" s="217">
        <v>22067397.458999999</v>
      </c>
      <c r="G69" s="217">
        <v>19900496.443</v>
      </c>
      <c r="H69" s="217">
        <v>20040771.524999999</v>
      </c>
      <c r="I69" s="217">
        <v>20297385.559</v>
      </c>
      <c r="J69" s="217">
        <v>22149741.390000001</v>
      </c>
      <c r="K69" s="217">
        <v>21954433.999000002</v>
      </c>
      <c r="L69" s="217">
        <v>20703131.980999999</v>
      </c>
      <c r="M69" s="217">
        <v>20286500.168000001</v>
      </c>
      <c r="N69" s="217">
        <v>20885833.162</v>
      </c>
      <c r="O69" s="217">
        <v>21150639.671</v>
      </c>
      <c r="P69" s="217"/>
      <c r="Q69" s="217">
        <v>253286725.08500001</v>
      </c>
      <c r="R69" s="386">
        <f>SUM(D69:O69)-Q69</f>
        <v>0</v>
      </c>
      <c r="S69" s="454"/>
    </row>
    <row r="70" spans="1:19" ht="11.25" customHeight="1">
      <c r="C70" s="1"/>
      <c r="D70" s="1"/>
      <c r="R70" s="389"/>
    </row>
    <row r="71" spans="1:19">
      <c r="C71" s="519" t="s">
        <v>138</v>
      </c>
      <c r="D71" s="519"/>
      <c r="E71" s="519"/>
      <c r="F71" s="519"/>
      <c r="G71" s="308"/>
      <c r="J71" s="100"/>
      <c r="K71" s="100"/>
      <c r="L71" s="100"/>
      <c r="M71" s="100"/>
      <c r="N71" s="100"/>
      <c r="O71" s="100"/>
      <c r="P71" s="97"/>
      <c r="Q71" s="123"/>
    </row>
    <row r="72" spans="1:19" ht="11.25" customHeight="1">
      <c r="C72" s="29" t="s">
        <v>139</v>
      </c>
      <c r="D72" s="309"/>
      <c r="E72" s="90"/>
      <c r="F72" s="310"/>
      <c r="G72" s="310"/>
    </row>
    <row r="73" spans="1:19">
      <c r="C73" s="311"/>
      <c r="D73" s="521" t="s">
        <v>140</v>
      </c>
      <c r="E73" s="521"/>
      <c r="F73" s="521"/>
      <c r="G73" s="522" t="s">
        <v>141</v>
      </c>
      <c r="H73" s="521"/>
      <c r="I73" s="521"/>
    </row>
    <row r="74" spans="1:19" ht="45">
      <c r="B74" s="315" t="s">
        <v>35</v>
      </c>
      <c r="C74" s="312"/>
      <c r="D74" s="313" t="s">
        <v>142</v>
      </c>
      <c r="E74" s="313" t="s">
        <v>143</v>
      </c>
      <c r="F74" s="314"/>
      <c r="G74" s="313" t="s">
        <v>142</v>
      </c>
      <c r="H74" s="313" t="s">
        <v>143</v>
      </c>
      <c r="I74" s="313"/>
    </row>
    <row r="75" spans="1:19">
      <c r="B75" s="315" t="s">
        <v>36</v>
      </c>
      <c r="C75" s="220" t="s">
        <v>14</v>
      </c>
      <c r="D75" s="218">
        <v>996.96</v>
      </c>
      <c r="E75" s="218">
        <v>996.21600000000001</v>
      </c>
      <c r="F75" s="396"/>
      <c r="G75" s="218">
        <v>967.2</v>
      </c>
      <c r="H75" s="218">
        <v>967.2</v>
      </c>
      <c r="I75" s="377"/>
    </row>
    <row r="76" spans="1:19">
      <c r="B76" s="315" t="s">
        <v>37</v>
      </c>
      <c r="C76" s="179" t="s">
        <v>15</v>
      </c>
      <c r="D76" s="218">
        <v>840</v>
      </c>
      <c r="E76" s="218">
        <v>840</v>
      </c>
      <c r="F76" s="396"/>
      <c r="G76" s="218">
        <v>940.8</v>
      </c>
      <c r="H76" s="218">
        <v>940.8</v>
      </c>
      <c r="I76" s="377"/>
    </row>
    <row r="77" spans="1:19">
      <c r="B77" s="315" t="s">
        <v>38</v>
      </c>
      <c r="C77" s="179" t="s">
        <v>16</v>
      </c>
      <c r="D77" s="218">
        <v>1381.98</v>
      </c>
      <c r="E77" s="218">
        <v>1381.98</v>
      </c>
      <c r="F77" s="396"/>
      <c r="G77" s="218">
        <v>1188.3800000000001</v>
      </c>
      <c r="H77" s="218">
        <v>1188.3800000000001</v>
      </c>
      <c r="I77" s="377"/>
    </row>
    <row r="78" spans="1:19">
      <c r="B78" s="315" t="s">
        <v>37</v>
      </c>
      <c r="C78" s="179" t="s">
        <v>17</v>
      </c>
      <c r="D78" s="218">
        <v>1137.5999999999999</v>
      </c>
      <c r="E78" s="218">
        <v>1137.5999999999999</v>
      </c>
      <c r="F78" s="396"/>
      <c r="G78" s="438">
        <v>806</v>
      </c>
      <c r="H78" s="438">
        <v>806</v>
      </c>
      <c r="I78" s="377"/>
      <c r="J78" s="520"/>
      <c r="K78" s="458"/>
      <c r="L78" s="458"/>
      <c r="M78" s="458"/>
      <c r="N78" s="458"/>
      <c r="O78" s="458"/>
    </row>
    <row r="79" spans="1:19">
      <c r="B79" s="316" t="s">
        <v>39</v>
      </c>
      <c r="C79" s="179" t="s">
        <v>18</v>
      </c>
      <c r="D79" s="218">
        <v>1316.88</v>
      </c>
      <c r="E79" s="218">
        <v>1316.88</v>
      </c>
      <c r="F79" s="396"/>
      <c r="G79" s="218">
        <v>974.64</v>
      </c>
      <c r="H79" s="218">
        <v>974.64</v>
      </c>
      <c r="I79" s="377"/>
      <c r="J79" s="520"/>
      <c r="K79" s="458"/>
      <c r="L79" s="458"/>
      <c r="M79" s="458"/>
      <c r="N79" s="458"/>
      <c r="O79" s="458"/>
    </row>
    <row r="80" spans="1:19">
      <c r="B80" s="315" t="s">
        <v>39</v>
      </c>
      <c r="C80" s="179" t="s">
        <v>19</v>
      </c>
      <c r="D80" s="218">
        <v>792</v>
      </c>
      <c r="E80" s="218">
        <v>792</v>
      </c>
      <c r="F80" s="396"/>
      <c r="G80" s="218">
        <v>630.72</v>
      </c>
      <c r="H80" s="218">
        <v>630.72</v>
      </c>
      <c r="I80" s="377"/>
      <c r="J80" s="520"/>
      <c r="K80" s="458"/>
      <c r="L80" s="458"/>
      <c r="M80" s="458"/>
      <c r="N80" s="458"/>
      <c r="O80" s="458"/>
    </row>
    <row r="81" spans="2:14">
      <c r="B81" s="315" t="s">
        <v>38</v>
      </c>
      <c r="C81" s="179" t="s">
        <v>20</v>
      </c>
      <c r="D81" s="218">
        <v>595.20000000000005</v>
      </c>
      <c r="E81" s="218">
        <v>595.20000000000005</v>
      </c>
      <c r="F81" s="396"/>
      <c r="G81" s="218">
        <v>595.20000000000005</v>
      </c>
      <c r="H81" s="218">
        <v>594.45600000000002</v>
      </c>
      <c r="I81" s="377"/>
      <c r="K81" s="458"/>
      <c r="L81" s="458"/>
      <c r="M81" s="458"/>
      <c r="N81" s="458"/>
    </row>
    <row r="82" spans="2:14">
      <c r="B82" s="315" t="s">
        <v>40</v>
      </c>
      <c r="C82" s="179" t="s">
        <v>21</v>
      </c>
      <c r="D82" s="218">
        <v>595.20000000000005</v>
      </c>
      <c r="E82" s="218">
        <v>595.20000000000005</v>
      </c>
      <c r="F82" s="396"/>
      <c r="G82" s="218">
        <v>922.56</v>
      </c>
      <c r="H82" s="218">
        <v>922.56</v>
      </c>
      <c r="I82" s="377"/>
    </row>
    <row r="83" spans="2:14">
      <c r="B83" s="315" t="s">
        <v>41</v>
      </c>
      <c r="C83" s="179" t="s">
        <v>22</v>
      </c>
      <c r="D83" s="218">
        <v>626.4</v>
      </c>
      <c r="E83" s="218">
        <v>626.4</v>
      </c>
      <c r="F83" s="396"/>
      <c r="G83" s="218">
        <v>583.20000000000005</v>
      </c>
      <c r="H83" s="218">
        <v>583.20000000000005</v>
      </c>
      <c r="I83" s="377"/>
    </row>
    <row r="84" spans="2:14">
      <c r="B84" s="315" t="s">
        <v>42</v>
      </c>
      <c r="C84" s="179" t="s">
        <v>23</v>
      </c>
      <c r="D84" s="218">
        <v>946.15</v>
      </c>
      <c r="E84" s="218">
        <v>946.15</v>
      </c>
      <c r="F84" s="396"/>
      <c r="G84" s="218">
        <v>871.65</v>
      </c>
      <c r="H84" s="218">
        <v>870.16</v>
      </c>
      <c r="I84" s="377"/>
    </row>
    <row r="85" spans="2:14">
      <c r="B85" s="315" t="s">
        <v>43</v>
      </c>
      <c r="C85" s="179" t="s">
        <v>24</v>
      </c>
      <c r="D85" s="218">
        <v>1260</v>
      </c>
      <c r="E85" s="218">
        <v>1260</v>
      </c>
      <c r="F85" s="396"/>
      <c r="G85" s="218">
        <v>993.6</v>
      </c>
      <c r="H85" s="218">
        <v>993.6</v>
      </c>
      <c r="I85" s="377"/>
    </row>
    <row r="86" spans="2:14">
      <c r="C86" s="195" t="s">
        <v>25</v>
      </c>
      <c r="D86" s="219">
        <v>996.96</v>
      </c>
      <c r="E86" s="219">
        <v>996.96</v>
      </c>
      <c r="F86" s="397"/>
      <c r="G86" s="307">
        <v>1190.4000000000001</v>
      </c>
      <c r="H86" s="307">
        <v>1190.4000000000001</v>
      </c>
      <c r="I86" s="397"/>
    </row>
    <row r="87" spans="2:14" ht="12.75">
      <c r="D87" s="86"/>
    </row>
    <row r="89" spans="2:14" ht="12.75">
      <c r="C89" s="317" t="s">
        <v>144</v>
      </c>
      <c r="D89" s="85"/>
      <c r="E89" s="27"/>
      <c r="F89" s="27"/>
      <c r="H89"/>
    </row>
    <row r="90" spans="2:14" ht="12.75">
      <c r="C90" s="318" t="s">
        <v>148</v>
      </c>
      <c r="D90" s="319"/>
      <c r="E90" s="319"/>
      <c r="F90" s="319"/>
      <c r="H90"/>
    </row>
    <row r="91" spans="2:14" ht="33.75">
      <c r="C91" s="164"/>
      <c r="D91" s="320" t="s">
        <v>145</v>
      </c>
      <c r="E91" s="320" t="s">
        <v>146</v>
      </c>
      <c r="F91" s="320" t="s">
        <v>149</v>
      </c>
      <c r="G91"/>
      <c r="H91"/>
    </row>
    <row r="92" spans="2:14" ht="12.75">
      <c r="C92" s="321" t="s">
        <v>4</v>
      </c>
      <c r="D92" s="322">
        <v>3.0397903600000005</v>
      </c>
      <c r="E92" s="322">
        <v>1.768178</v>
      </c>
      <c r="F92" s="323">
        <v>0.39516129032300001</v>
      </c>
      <c r="G92"/>
      <c r="H92"/>
    </row>
    <row r="93" spans="2:14" ht="12.75">
      <c r="C93" s="321" t="s">
        <v>5</v>
      </c>
      <c r="D93" s="322">
        <v>9.1264595000000011</v>
      </c>
      <c r="E93" s="322">
        <v>0.43854899999999908</v>
      </c>
      <c r="F93" s="323">
        <v>0.15178571428599999</v>
      </c>
      <c r="G93"/>
      <c r="H93"/>
    </row>
    <row r="94" spans="2:14" ht="12.75">
      <c r="C94" s="321" t="s">
        <v>0</v>
      </c>
      <c r="D94" s="322">
        <v>11.9992107000001</v>
      </c>
      <c r="E94" s="322">
        <v>2.0800000000000003E-3</v>
      </c>
      <c r="F94" s="323">
        <v>7.2580645161000004E-2</v>
      </c>
      <c r="G94"/>
      <c r="H94"/>
    </row>
    <row r="95" spans="2:14" ht="12.75">
      <c r="C95" s="321" t="s">
        <v>2</v>
      </c>
      <c r="D95" s="322">
        <v>5.0097585199999992</v>
      </c>
      <c r="E95" s="322">
        <v>1.3419E-3</v>
      </c>
      <c r="F95" s="323">
        <v>0.16250000000000001</v>
      </c>
      <c r="G95"/>
      <c r="H95"/>
    </row>
    <row r="96" spans="2:14" ht="12.75">
      <c r="C96" s="321" t="s">
        <v>6</v>
      </c>
      <c r="D96" s="322">
        <v>1.1232028000000007</v>
      </c>
      <c r="E96" s="322">
        <v>1.19652E-2</v>
      </c>
      <c r="F96" s="323">
        <v>0.176075268817</v>
      </c>
      <c r="G96"/>
      <c r="H96"/>
    </row>
    <row r="97" spans="3:11" ht="12.75">
      <c r="C97" s="321" t="s">
        <v>7</v>
      </c>
      <c r="D97" s="322">
        <v>1.4151685299999974</v>
      </c>
      <c r="E97" s="322">
        <v>8.3999999999999993E-4</v>
      </c>
      <c r="F97" s="323">
        <v>4.5833333333E-2</v>
      </c>
      <c r="G97" s="459">
        <v>1.3660752700000001</v>
      </c>
      <c r="H97" s="459" t="s">
        <v>230</v>
      </c>
      <c r="I97" s="315"/>
      <c r="J97" s="315"/>
      <c r="K97" s="315"/>
    </row>
    <row r="98" spans="3:11" ht="12.75">
      <c r="C98" s="321" t="s">
        <v>8</v>
      </c>
      <c r="D98" s="322">
        <v>3.8655396000000004</v>
      </c>
      <c r="E98" s="322">
        <v>5.1824910000000002E-2</v>
      </c>
      <c r="F98" s="323">
        <v>3.7634408602E-2</v>
      </c>
      <c r="G98"/>
      <c r="H98"/>
    </row>
    <row r="99" spans="3:11" ht="12.75">
      <c r="C99" s="321" t="s">
        <v>9</v>
      </c>
      <c r="D99" s="322">
        <v>5.6037259999999884</v>
      </c>
      <c r="E99" s="322">
        <v>3.0920400000000001E-2</v>
      </c>
      <c r="F99" s="323">
        <v>6.5860215053999999E-2</v>
      </c>
      <c r="G99"/>
      <c r="H99"/>
    </row>
    <row r="100" spans="3:11" ht="12.75">
      <c r="C100" s="321" t="s">
        <v>10</v>
      </c>
      <c r="D100" s="322">
        <v>4.0384123000000098</v>
      </c>
      <c r="E100" s="322">
        <v>0.18154410000000001</v>
      </c>
      <c r="F100" s="323">
        <v>0.3125</v>
      </c>
      <c r="G100"/>
      <c r="H100"/>
    </row>
    <row r="101" spans="3:11" ht="12.75">
      <c r="C101" s="321" t="s">
        <v>11</v>
      </c>
      <c r="D101" s="322">
        <v>4.1157599000000102</v>
      </c>
      <c r="E101" s="322">
        <v>0.16871622</v>
      </c>
      <c r="F101" s="323">
        <v>0.22037634408599999</v>
      </c>
      <c r="G101"/>
      <c r="H101"/>
    </row>
    <row r="102" spans="3:11" ht="12.75">
      <c r="C102" s="321" t="s">
        <v>12</v>
      </c>
      <c r="D102" s="322">
        <v>8.795E-2</v>
      </c>
      <c r="E102" s="322">
        <v>1.6223586999999899</v>
      </c>
      <c r="F102" s="323">
        <v>0.53333333333299993</v>
      </c>
      <c r="G102"/>
      <c r="H102"/>
    </row>
    <row r="103" spans="3:11" ht="12.75">
      <c r="C103" s="321" t="s">
        <v>13</v>
      </c>
      <c r="D103" s="322">
        <v>0.78006600000000004</v>
      </c>
      <c r="E103" s="322">
        <v>1.3140167200000203</v>
      </c>
      <c r="F103" s="323">
        <v>0.52284946236600005</v>
      </c>
      <c r="G103"/>
      <c r="H103"/>
    </row>
    <row r="104" spans="3:11" ht="12.75">
      <c r="C104" s="327">
        <v>2019</v>
      </c>
      <c r="D104" s="324">
        <f>SUM(D92:D103)</f>
        <v>50.205044210000104</v>
      </c>
      <c r="E104" s="324">
        <f>SUM(E92:E103)</f>
        <v>5.5923351500000091</v>
      </c>
      <c r="F104" s="364">
        <v>0.224881278539</v>
      </c>
      <c r="G104" s="325"/>
      <c r="H104"/>
    </row>
    <row r="106" spans="3:11">
      <c r="C106" s="519" t="s">
        <v>251</v>
      </c>
      <c r="D106" s="519"/>
      <c r="E106" s="519"/>
      <c r="F106" s="519"/>
      <c r="G106" s="308"/>
    </row>
    <row r="107" spans="3:11" ht="12.75">
      <c r="C107" s="29" t="s">
        <v>252</v>
      </c>
      <c r="D107" s="309"/>
      <c r="E107" s="90"/>
      <c r="F107" s="310"/>
      <c r="G107" s="310"/>
    </row>
    <row r="108" spans="3:11">
      <c r="C108" s="311"/>
      <c r="D108" s="521" t="s">
        <v>247</v>
      </c>
      <c r="E108" s="521"/>
      <c r="F108" s="521"/>
      <c r="G108" s="522" t="s">
        <v>248</v>
      </c>
      <c r="H108" s="521"/>
      <c r="I108" s="521"/>
    </row>
    <row r="109" spans="3:11" ht="45">
      <c r="C109" s="436"/>
      <c r="D109" s="313" t="s">
        <v>142</v>
      </c>
      <c r="E109" s="313" t="s">
        <v>143</v>
      </c>
      <c r="F109" s="314"/>
      <c r="G109" s="313" t="s">
        <v>142</v>
      </c>
      <c r="H109" s="313" t="s">
        <v>143</v>
      </c>
      <c r="I109" s="313"/>
    </row>
    <row r="110" spans="3:11">
      <c r="C110" s="220" t="s">
        <v>14</v>
      </c>
      <c r="D110" s="218">
        <v>907.68</v>
      </c>
      <c r="E110" s="218">
        <v>906.93600000000004</v>
      </c>
      <c r="F110" s="396"/>
      <c r="G110" s="218">
        <v>476.16</v>
      </c>
      <c r="H110" s="218">
        <v>474.67200000000003</v>
      </c>
      <c r="I110" s="377"/>
    </row>
    <row r="111" spans="3:11">
      <c r="C111" s="179" t="s">
        <v>15</v>
      </c>
      <c r="D111" s="218">
        <v>819.84</v>
      </c>
      <c r="E111" s="218">
        <v>819.16800000000001</v>
      </c>
      <c r="F111" s="396"/>
      <c r="G111" s="218">
        <v>490.56</v>
      </c>
      <c r="H111" s="218">
        <v>489.21600000000001</v>
      </c>
      <c r="I111" s="377"/>
    </row>
    <row r="112" spans="3:11">
      <c r="C112" s="179" t="s">
        <v>16</v>
      </c>
      <c r="D112" s="218">
        <v>906.46</v>
      </c>
      <c r="E112" s="218">
        <v>906.46</v>
      </c>
      <c r="F112" s="396"/>
      <c r="G112" s="218">
        <v>542.39</v>
      </c>
      <c r="H112" s="218">
        <v>540.904</v>
      </c>
      <c r="I112" s="377"/>
    </row>
    <row r="113" spans="3:9">
      <c r="C113" s="179" t="s">
        <v>17</v>
      </c>
      <c r="D113" s="218">
        <v>525.6</v>
      </c>
      <c r="E113" s="218">
        <v>522.72</v>
      </c>
      <c r="F113" s="396"/>
      <c r="G113" s="218">
        <v>388.8</v>
      </c>
      <c r="H113" s="218">
        <v>388.8</v>
      </c>
      <c r="I113" s="377"/>
    </row>
    <row r="114" spans="3:9">
      <c r="C114" s="179" t="s">
        <v>18</v>
      </c>
      <c r="D114" s="218">
        <v>773.76</v>
      </c>
      <c r="E114" s="218">
        <v>771.52800000000002</v>
      </c>
      <c r="F114" s="396"/>
      <c r="G114" s="218">
        <v>401.76</v>
      </c>
      <c r="H114" s="218">
        <v>401.76</v>
      </c>
      <c r="I114" s="377"/>
    </row>
    <row r="115" spans="3:9">
      <c r="C115" s="179" t="s">
        <v>19</v>
      </c>
      <c r="D115" s="218">
        <v>561.6</v>
      </c>
      <c r="E115" s="218">
        <v>560.16</v>
      </c>
      <c r="F115" s="439"/>
      <c r="G115" s="218">
        <v>554.4</v>
      </c>
      <c r="H115" s="218">
        <v>554.4</v>
      </c>
      <c r="I115" s="377"/>
    </row>
    <row r="116" spans="3:9">
      <c r="C116" s="179" t="s">
        <v>20</v>
      </c>
      <c r="D116" s="218">
        <v>610.08000000000004</v>
      </c>
      <c r="E116" s="218">
        <v>609.33600000000001</v>
      </c>
      <c r="F116" s="396"/>
      <c r="G116" s="218">
        <v>580.32000000000005</v>
      </c>
      <c r="H116" s="218">
        <v>580.32000000000005</v>
      </c>
      <c r="I116" s="377"/>
    </row>
    <row r="117" spans="3:9">
      <c r="C117" s="179" t="s">
        <v>21</v>
      </c>
      <c r="D117" s="218">
        <v>892.8</v>
      </c>
      <c r="E117" s="218">
        <v>890.56799999999998</v>
      </c>
      <c r="F117" s="396"/>
      <c r="G117" s="218">
        <v>572.88</v>
      </c>
      <c r="H117" s="218">
        <v>572.13599999999997</v>
      </c>
      <c r="I117" s="377"/>
    </row>
    <row r="118" spans="3:9">
      <c r="C118" s="179" t="s">
        <v>22</v>
      </c>
      <c r="D118" s="218">
        <v>828</v>
      </c>
      <c r="E118" s="218">
        <v>827.28</v>
      </c>
      <c r="F118" s="396"/>
      <c r="G118" s="218">
        <v>576</v>
      </c>
      <c r="H118" s="218">
        <v>576</v>
      </c>
      <c r="I118" s="377"/>
    </row>
    <row r="119" spans="3:9">
      <c r="C119" s="179" t="s">
        <v>23</v>
      </c>
      <c r="D119" s="218">
        <v>931.25</v>
      </c>
      <c r="E119" s="218">
        <v>929.76</v>
      </c>
      <c r="F119" s="396"/>
      <c r="G119" s="218">
        <v>603.45000000000005</v>
      </c>
      <c r="H119" s="218">
        <v>603.45000000000005</v>
      </c>
      <c r="I119" s="377"/>
    </row>
    <row r="120" spans="3:9">
      <c r="C120" s="179" t="s">
        <v>24</v>
      </c>
      <c r="D120" s="218">
        <v>878.4</v>
      </c>
      <c r="E120" s="218">
        <v>876.96</v>
      </c>
      <c r="F120" s="396"/>
      <c r="G120" s="218">
        <v>489.6</v>
      </c>
      <c r="H120" s="218">
        <v>489.6</v>
      </c>
      <c r="I120" s="377"/>
    </row>
    <row r="121" spans="3:9">
      <c r="C121" s="195" t="s">
        <v>25</v>
      </c>
      <c r="D121" s="307">
        <v>907.68</v>
      </c>
      <c r="E121" s="307">
        <v>900.98400000000004</v>
      </c>
      <c r="F121" s="397"/>
      <c r="G121" s="307">
        <v>535.67999999999995</v>
      </c>
      <c r="H121" s="307">
        <v>535.67999999999995</v>
      </c>
      <c r="I121" s="307"/>
    </row>
    <row r="122" spans="3:9">
      <c r="D122" s="412"/>
    </row>
    <row r="123" spans="3:9">
      <c r="C123" s="317" t="s">
        <v>155</v>
      </c>
      <c r="D123" s="85"/>
      <c r="E123" s="27"/>
      <c r="F123" s="27"/>
    </row>
    <row r="124" spans="3:9">
      <c r="C124" s="318" t="s">
        <v>156</v>
      </c>
      <c r="D124" s="319"/>
      <c r="E124" s="319"/>
      <c r="F124" s="319"/>
    </row>
    <row r="125" spans="3:9" ht="33.75">
      <c r="C125" s="164"/>
      <c r="D125" s="320" t="s">
        <v>157</v>
      </c>
      <c r="E125" s="320" t="s">
        <v>158</v>
      </c>
      <c r="F125" s="320" t="s">
        <v>149</v>
      </c>
    </row>
    <row r="126" spans="3:9">
      <c r="C126" s="321" t="s">
        <v>4</v>
      </c>
      <c r="D126" s="322">
        <v>5.6032999999999994E-3</v>
      </c>
      <c r="E126" s="322">
        <v>0.51637200000000005</v>
      </c>
      <c r="F126" s="323">
        <v>0.86962365591400004</v>
      </c>
    </row>
    <row r="127" spans="3:9">
      <c r="C127" s="321" t="s">
        <v>5</v>
      </c>
      <c r="D127" s="322">
        <v>0</v>
      </c>
      <c r="E127" s="322">
        <v>0.54197035999999976</v>
      </c>
      <c r="F127" s="323">
        <v>0.84375</v>
      </c>
    </row>
    <row r="128" spans="3:9">
      <c r="C128" s="321" t="s">
        <v>0</v>
      </c>
      <c r="D128" s="322">
        <v>0</v>
      </c>
      <c r="E128" s="322">
        <v>0.40327328000000001</v>
      </c>
      <c r="F128" s="323">
        <v>0.92741935483899995</v>
      </c>
    </row>
    <row r="129" spans="3:6">
      <c r="C129" s="321" t="s">
        <v>2</v>
      </c>
      <c r="D129" s="322">
        <v>1.8677480000000003E-2</v>
      </c>
      <c r="E129" s="322">
        <v>0.31968359999999996</v>
      </c>
      <c r="F129" s="323">
        <v>0.94444444444400011</v>
      </c>
    </row>
    <row r="130" spans="3:6">
      <c r="C130" s="321" t="s">
        <v>6</v>
      </c>
      <c r="D130" s="322">
        <v>9.8022000000000018E-4</v>
      </c>
      <c r="E130" s="322">
        <v>0.46035160000000003</v>
      </c>
      <c r="F130" s="323">
        <v>0.9381720430110001</v>
      </c>
    </row>
    <row r="131" spans="3:6">
      <c r="C131" s="321" t="s">
        <v>7</v>
      </c>
      <c r="D131" s="322">
        <v>0</v>
      </c>
      <c r="E131" s="322">
        <v>2.0661899999999997E-2</v>
      </c>
      <c r="F131" s="323">
        <v>0.98750000000000004</v>
      </c>
    </row>
    <row r="132" spans="3:6">
      <c r="C132" s="321" t="s">
        <v>8</v>
      </c>
      <c r="D132" s="322">
        <v>3.3550400000000001E-3</v>
      </c>
      <c r="E132" s="322">
        <v>4.7304000000000001E-3</v>
      </c>
      <c r="F132" s="323">
        <v>0.99193548387099995</v>
      </c>
    </row>
    <row r="133" spans="3:6">
      <c r="C133" s="321" t="s">
        <v>9</v>
      </c>
      <c r="D133" s="322">
        <v>0</v>
      </c>
      <c r="E133" s="322">
        <v>1.6992999999999999E-3</v>
      </c>
      <c r="F133" s="323">
        <v>0.99596774193499993</v>
      </c>
    </row>
    <row r="134" spans="3:6">
      <c r="C134" s="321" t="s">
        <v>10</v>
      </c>
      <c r="D134" s="322">
        <v>0</v>
      </c>
      <c r="E134" s="322">
        <v>2.9836000000000001E-2</v>
      </c>
      <c r="F134" s="323">
        <v>0.98333333333299999</v>
      </c>
    </row>
    <row r="135" spans="3:6">
      <c r="C135" s="321" t="s">
        <v>11</v>
      </c>
      <c r="D135" s="322">
        <v>1.1396079999999999E-2</v>
      </c>
      <c r="E135" s="322">
        <v>6.8934400000000007E-2</v>
      </c>
      <c r="F135" s="323">
        <v>0.97983870967700004</v>
      </c>
    </row>
    <row r="136" spans="3:6">
      <c r="C136" s="321" t="s">
        <v>12</v>
      </c>
      <c r="D136" s="322">
        <v>8.3710439999999997E-2</v>
      </c>
      <c r="E136" s="322">
        <v>0</v>
      </c>
      <c r="F136" s="323">
        <v>0.976388888889</v>
      </c>
    </row>
    <row r="137" spans="3:6">
      <c r="C137" s="321" t="s">
        <v>13</v>
      </c>
      <c r="D137" s="322">
        <v>0.19168603999999997</v>
      </c>
      <c r="E137" s="322">
        <v>2.5079999999999998E-3</v>
      </c>
      <c r="F137" s="323">
        <v>0.93413978494600003</v>
      </c>
    </row>
    <row r="138" spans="3:6">
      <c r="C138" s="327">
        <v>2019</v>
      </c>
      <c r="D138" s="324">
        <f>SUM(D126:D137)</f>
        <v>0.31540859999999998</v>
      </c>
      <c r="E138" s="324">
        <f>SUM(E126:E137)</f>
        <v>2.3700208399999996</v>
      </c>
      <c r="F138" s="364">
        <v>0.94810899344800004</v>
      </c>
    </row>
    <row r="141" spans="3:6">
      <c r="C141" s="317" t="s">
        <v>182</v>
      </c>
      <c r="D141" s="363"/>
    </row>
    <row r="142" spans="3:6">
      <c r="D142" s="412"/>
    </row>
    <row r="143" spans="3:6" ht="22.5">
      <c r="C143" s="163"/>
      <c r="D143" s="414" t="s">
        <v>183</v>
      </c>
      <c r="E143" s="414" t="s">
        <v>184</v>
      </c>
    </row>
    <row r="144" spans="3:6">
      <c r="C144" s="321" t="s">
        <v>14</v>
      </c>
      <c r="D144" s="322">
        <v>6.2354838709677427</v>
      </c>
      <c r="E144" s="322">
        <v>0.71181451612903235</v>
      </c>
    </row>
    <row r="145" spans="3:5">
      <c r="C145" s="321" t="s">
        <v>185</v>
      </c>
      <c r="D145" s="322">
        <v>8.7496130952380931</v>
      </c>
      <c r="E145" s="322">
        <v>0.70555059523809527</v>
      </c>
    </row>
    <row r="146" spans="3:5">
      <c r="C146" s="321" t="s">
        <v>128</v>
      </c>
      <c r="D146" s="322">
        <v>14.966069986541065</v>
      </c>
      <c r="E146" s="322">
        <v>0.38188425302826373</v>
      </c>
    </row>
    <row r="147" spans="3:5">
      <c r="C147" s="321" t="s">
        <v>129</v>
      </c>
      <c r="D147" s="322">
        <v>12.331430555555544</v>
      </c>
      <c r="E147" s="322">
        <v>0.27719444444444452</v>
      </c>
    </row>
    <row r="148" spans="3:5">
      <c r="C148" s="321" t="s">
        <v>130</v>
      </c>
      <c r="D148" s="322">
        <v>11.229717741935501</v>
      </c>
      <c r="E148" s="322">
        <v>0.35870967741935483</v>
      </c>
    </row>
    <row r="149" spans="3:5">
      <c r="C149" s="321" t="s">
        <v>131</v>
      </c>
      <c r="D149" s="322">
        <v>17.940041666666666</v>
      </c>
      <c r="E149" s="322">
        <v>1.6569444444444466E-2</v>
      </c>
    </row>
    <row r="150" spans="3:5">
      <c r="C150" s="321" t="s">
        <v>132</v>
      </c>
      <c r="D150" s="322">
        <v>13.94762096774194</v>
      </c>
      <c r="E150" s="322">
        <v>8.5215053763440865E-3</v>
      </c>
    </row>
    <row r="151" spans="3:5">
      <c r="C151" s="321" t="s">
        <v>133</v>
      </c>
      <c r="D151" s="322">
        <v>11.69126344086021</v>
      </c>
      <c r="E151" s="322">
        <v>1.1827956989247342E-3</v>
      </c>
    </row>
    <row r="152" spans="3:5">
      <c r="C152" s="321" t="s">
        <v>134</v>
      </c>
      <c r="D152" s="322">
        <v>7.1224999999999969</v>
      </c>
      <c r="E152" s="322">
        <v>2.7555555555555552E-2</v>
      </c>
    </row>
    <row r="153" spans="3:5">
      <c r="C153" s="321" t="s">
        <v>135</v>
      </c>
      <c r="D153" s="322">
        <v>8.9260268456375833</v>
      </c>
      <c r="E153" s="322">
        <v>5.2684563758389272E-2</v>
      </c>
    </row>
    <row r="154" spans="3:5">
      <c r="C154" s="321" t="s">
        <v>136</v>
      </c>
      <c r="D154" s="322">
        <v>4.0830000000000055</v>
      </c>
      <c r="E154" s="322">
        <v>6.4472222222222209E-2</v>
      </c>
    </row>
    <row r="155" spans="3:5">
      <c r="C155" s="321" t="s">
        <v>137</v>
      </c>
      <c r="D155" s="322">
        <v>4.1631854838709668</v>
      </c>
      <c r="E155" s="322">
        <v>0.132741935483871</v>
      </c>
    </row>
    <row r="156" spans="3:5">
      <c r="C156" s="327" t="s">
        <v>227</v>
      </c>
      <c r="D156" s="324">
        <f>AVERAGE(D144:D155)</f>
        <v>10.115496137917944</v>
      </c>
      <c r="E156" s="324">
        <v>0.22572374429223738</v>
      </c>
    </row>
  </sheetData>
  <customSheetViews>
    <customSheetView guid="{900DFCB2-DCF9-11D6-8470-0008C7298EBA}" showGridLines="0" showRowCol="0" outlineSymbols="0" showRuler="0">
      <pane ySplit="5" topLeftCell="A6" activePane="bottomLeft" state="frozenSplit"/>
      <selection pane="bottomLeft"/>
    </customSheetView>
    <customSheetView guid="{900DFCB4-DCF9-11D6-8470-0008C7298EBA}" showGridLines="0" showRowCol="0" outlineSymbols="0" showRuler="0">
      <pane ySplit="5" topLeftCell="A6" activePane="bottomLeft" state="frozenSplit"/>
      <selection pane="bottomLeft"/>
    </customSheetView>
    <customSheetView guid="{900DFCB5-DCF9-11D6-8470-0008C7298EBA}" showGridLines="0" showRowCol="0" outlineSymbols="0" showRuler="0">
      <pane ySplit="5" topLeftCell="A6" activePane="bottomLeft" state="frozenSplit"/>
      <selection pane="bottomLeft"/>
    </customSheetView>
    <customSheetView guid="{900DFCB6-DCF9-11D6-8470-0008C7298EBA}" showGridLines="0" showRowCol="0" outlineSymbols="0" showRuler="0">
      <pane ySplit="5" topLeftCell="A6" activePane="bottomLeft" state="frozenSplit"/>
      <selection pane="bottomLeft"/>
    </customSheetView>
    <customSheetView guid="{900DFCB7-DCF9-11D6-8470-0008C7298EBA}" showGridLines="0" showRowCol="0" outlineSymbols="0" showRuler="0">
      <pane ySplit="5" topLeftCell="A6" activePane="bottomLeft" state="frozenSplit"/>
      <selection pane="bottomLeft"/>
    </customSheetView>
    <customSheetView guid="{900DFCB8-DCF9-11D6-8470-0008C7298EBA}" showGridLines="0" showRowCol="0" outlineSymbols="0" showRuler="0">
      <pane ySplit="5" topLeftCell="A17" activePane="bottomLeft" state="frozenSplit"/>
      <selection pane="bottomLeft"/>
    </customSheetView>
    <customSheetView guid="{900DFCB9-DCF9-11D6-8470-0008C7298EBA}" showGridLines="0" showRowCol="0" outlineSymbols="0" showRuler="0">
      <pane ySplit="5" topLeftCell="A6" activePane="bottomLeft" state="frozenSplit"/>
      <selection pane="bottomLeft"/>
    </customSheetView>
    <customSheetView guid="{900DFCBA-DCF9-11D6-8470-0008C7298EBA}" showGridLines="0" showRowCol="0" outlineSymbols="0" showRuler="0">
      <pane ySplit="5" topLeftCell="A6" activePane="bottomLeft" state="frozenSplit"/>
      <selection pane="bottomLeft"/>
    </customSheetView>
    <customSheetView guid="{900DFCBB-DCF9-11D6-8470-0008C7298EBA}" showGridLines="0" showRowCol="0" outlineSymbols="0" showRuler="0">
      <pane ySplit="5" topLeftCell="A6" activePane="bottomLeft" state="frozenSplit"/>
      <selection pane="bottomLeft"/>
    </customSheetView>
    <customSheetView guid="{900DFCBC-DCF9-11D6-8470-0008C7298EBA}" showGridLines="0" showRowCol="0" outlineSymbols="0" showRuler="0">
      <pane ySplit="5" topLeftCell="A6" activePane="bottomLeft" state="frozenSplit"/>
      <selection pane="bottomLeft"/>
    </customSheetView>
    <customSheetView guid="{900DFCBD-DCF9-11D6-8470-0008C7298EBA}" showGridLines="0" showRowCol="0" outlineSymbols="0" showRuler="0">
      <pane ySplit="5" topLeftCell="A6" activePane="bottomLeft" state="frozenSplit"/>
      <selection pane="bottomLeft"/>
    </customSheetView>
    <customSheetView guid="{900DFCBE-DCF9-11D6-8470-0008C7298EBA}" showGridLines="0" showRowCol="0" outlineSymbols="0" showRuler="0">
      <pane ySplit="5" topLeftCell="A6" activePane="bottomLeft" state="frozenSplit"/>
      <selection pane="bottomLeft"/>
    </customSheetView>
    <customSheetView guid="{900DFCBF-DCF9-11D6-8470-0008C7298EBA}" showGridLines="0" showRowCol="0" outlineSymbols="0" showRuler="0">
      <pane ySplit="5" topLeftCell="A6" activePane="bottomLeft" state="frozenSplit"/>
      <selection pane="bottomLeft"/>
    </customSheetView>
    <customSheetView guid="{900DFCC0-DCF9-11D6-8470-0008C7298EBA}" showGridLines="0" showRowCol="0" outlineSymbols="0" showRuler="0">
      <pane ySplit="5" topLeftCell="A6" activePane="bottomLeft" state="frozenSplit"/>
      <selection pane="bottomLeft"/>
    </customSheetView>
    <customSheetView guid="{900DFCC1-DCF9-11D6-8470-0008C7298EBA}" showGridLines="0" showRowCol="0" outlineSymbols="0" showRuler="0">
      <pane ySplit="5" topLeftCell="A6" activePane="bottomLeft" state="frozenSplit"/>
      <selection pane="bottomLeft"/>
    </customSheetView>
    <customSheetView guid="{900DFCC2-DCF9-11D6-8470-0008C7298EBA}" showGridLines="0" showRowCol="0" outlineSymbols="0" showRuler="0">
      <pane ySplit="5" topLeftCell="A6" activePane="bottomLeft" state="frozenSplit"/>
      <selection pane="bottomLeft"/>
    </customSheetView>
    <customSheetView guid="{900DFCC3-DCF9-11D6-8470-0008C7298EBA}" showGridLines="0" showRowCol="0" outlineSymbols="0" showRuler="0">
      <pane ySplit="5" topLeftCell="A6" activePane="bottomLeft" state="frozenSplit"/>
      <selection pane="bottomLeft"/>
    </customSheetView>
    <customSheetView guid="{900DFCC4-DCF9-11D6-8470-0008C7298EBA}" showGridLines="0" showRowCol="0" outlineSymbols="0" showRuler="0">
      <pane ySplit="5" topLeftCell="A6" activePane="bottomLeft" state="frozenSplit"/>
      <selection pane="bottomLeft"/>
    </customSheetView>
    <customSheetView guid="{900DFCC5-DCF9-11D6-8470-0008C7298EBA}" showGridLines="0" showRowCol="0" outlineSymbols="0" showRuler="0">
      <pane ySplit="5" topLeftCell="A6" activePane="bottomLeft" state="frozenSplit"/>
      <selection pane="bottomLeft"/>
    </customSheetView>
    <customSheetView guid="{900DFCC6-DCF9-11D6-8470-0008C7298EBA}" showGridLines="0" showRowCol="0" outlineSymbols="0" showRuler="0">
      <pane ySplit="5" topLeftCell="A6" activePane="bottomLeft" state="frozenSplit"/>
      <selection pane="bottomLeft"/>
    </customSheetView>
    <customSheetView guid="{900DFCC7-DCF9-11D6-8470-0008C7298EBA}" showGridLines="0" showRowCol="0" outlineSymbols="0" showRuler="0">
      <pane ySplit="5" topLeftCell="A6" activePane="bottomLeft" state="frozenSplit"/>
      <selection pane="bottomLeft"/>
    </customSheetView>
  </customSheetViews>
  <mergeCells count="7">
    <mergeCell ref="C71:F71"/>
    <mergeCell ref="J78:J80"/>
    <mergeCell ref="C106:F106"/>
    <mergeCell ref="D108:F108"/>
    <mergeCell ref="G108:I108"/>
    <mergeCell ref="D73:F73"/>
    <mergeCell ref="G73:I73"/>
  </mergeCells>
  <phoneticPr fontId="0" type="noConversion"/>
  <hyperlinks>
    <hyperlink ref="C3" location="Indice!A1" display="Indice!A1" xr:uid="{00000000-0004-0000-1600-000000000000}"/>
  </hyperlinks>
  <pageMargins left="0.78740157480314965" right="0.74803149606299213" top="0.78740157480314965" bottom="0.98425196850393704" header="0" footer="0"/>
  <pageSetup paperSize="9" scale="67" fitToHeight="3" orientation="landscape" verticalDpi="4294967292" r:id="rId1"/>
  <headerFooter alignWithMargins="0"/>
  <rowBreaks count="2" manualBreakCount="2">
    <brk id="50" min="1" max="17" man="1"/>
    <brk id="87" min="1" max="17" man="1"/>
  </rowBreaks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Hoja242">
    <pageSetUpPr autoPageBreaks="0" fitToPage="1"/>
  </sheetPr>
  <dimension ref="B1:W53"/>
  <sheetViews>
    <sheetView showGridLines="0" topLeftCell="A39" zoomScaleNormal="100" workbookViewId="0">
      <selection activeCell="L60" sqref="L60"/>
    </sheetView>
  </sheetViews>
  <sheetFormatPr baseColWidth="10" defaultColWidth="11.42578125" defaultRowHeight="11.25"/>
  <cols>
    <col min="1" max="1" width="0.140625" style="36" customWidth="1"/>
    <col min="2" max="2" width="2.7109375" style="57" customWidth="1"/>
    <col min="3" max="3" width="20.28515625" style="36" customWidth="1"/>
    <col min="4" max="4" width="12.5703125" style="36" customWidth="1"/>
    <col min="5" max="5" width="11.85546875" style="36" customWidth="1"/>
    <col min="6" max="6" width="9.7109375" style="36" customWidth="1"/>
    <col min="7" max="7" width="12" style="36" customWidth="1"/>
    <col min="8" max="8" width="13.42578125" style="36" customWidth="1"/>
    <col min="9" max="9" width="12.140625" style="27" customWidth="1"/>
    <col min="10" max="10" width="10.7109375" style="36" customWidth="1"/>
    <col min="11" max="11" width="13.42578125" style="36" customWidth="1"/>
    <col min="12" max="12" width="11.140625" style="36" customWidth="1"/>
    <col min="13" max="13" width="11.85546875" style="36" customWidth="1"/>
    <col min="14" max="14" width="10.7109375" style="36" customWidth="1"/>
    <col min="15" max="15" width="10.42578125" style="36" customWidth="1"/>
    <col min="16" max="16" width="10.42578125" style="27" customWidth="1"/>
    <col min="17" max="16384" width="11.42578125" style="36"/>
  </cols>
  <sheetData>
    <row r="1" spans="2:22" s="18" customFormat="1" ht="21.75" customHeight="1">
      <c r="B1" s="56"/>
      <c r="G1" s="19"/>
      <c r="J1" s="243"/>
      <c r="K1" s="422" t="s">
        <v>206</v>
      </c>
      <c r="P1" s="64"/>
    </row>
    <row r="2" spans="2:22" s="18" customFormat="1" ht="15" customHeight="1">
      <c r="B2" s="56"/>
      <c r="G2" s="19"/>
      <c r="J2" s="243"/>
      <c r="K2" s="422" t="s">
        <v>219</v>
      </c>
      <c r="P2" s="64"/>
    </row>
    <row r="3" spans="2:22" s="18" customFormat="1" ht="19.899999999999999" customHeight="1">
      <c r="B3" s="56"/>
      <c r="C3" s="12" t="str">
        <f>Indice!C4</f>
        <v>Servicios de ajuste e intercambios internacionales</v>
      </c>
      <c r="D3" s="13"/>
      <c r="E3" s="13"/>
      <c r="P3" s="64"/>
    </row>
    <row r="4" spans="2:22">
      <c r="K4" s="105" t="s">
        <v>36</v>
      </c>
      <c r="L4" s="29"/>
    </row>
    <row r="5" spans="2:22" ht="11.25" customHeight="1">
      <c r="C5" s="50" t="s">
        <v>67</v>
      </c>
      <c r="D5" s="50"/>
      <c r="E5" s="50"/>
      <c r="F5" s="51"/>
      <c r="G5" s="51"/>
      <c r="H5" s="42"/>
      <c r="K5" s="105" t="s">
        <v>37</v>
      </c>
      <c r="L5" s="29"/>
    </row>
    <row r="6" spans="2:22" ht="11.25" customHeight="1">
      <c r="C6" s="37" t="s">
        <v>48</v>
      </c>
      <c r="D6" s="37"/>
      <c r="E6" s="37"/>
      <c r="F6" s="37"/>
      <c r="G6" s="37"/>
      <c r="H6" s="42"/>
      <c r="K6" s="105" t="s">
        <v>38</v>
      </c>
      <c r="L6" s="29"/>
    </row>
    <row r="7" spans="2:22" ht="11.25" customHeight="1">
      <c r="C7" s="221"/>
      <c r="D7" s="221"/>
      <c r="E7" s="523">
        <v>2018</v>
      </c>
      <c r="F7" s="523"/>
      <c r="G7" s="523"/>
      <c r="H7" s="523">
        <v>2019</v>
      </c>
      <c r="I7" s="523"/>
      <c r="J7" s="523"/>
      <c r="K7" s="105" t="s">
        <v>37</v>
      </c>
      <c r="L7" s="29"/>
    </row>
    <row r="8" spans="2:22" ht="11.25" customHeight="1">
      <c r="B8" s="58"/>
      <c r="C8" s="222"/>
      <c r="D8" s="222"/>
      <c r="E8" s="223" t="s">
        <v>55</v>
      </c>
      <c r="F8" s="223" t="s">
        <v>56</v>
      </c>
      <c r="G8" s="223" t="s">
        <v>159</v>
      </c>
      <c r="H8" s="223" t="s">
        <v>55</v>
      </c>
      <c r="I8" s="223" t="s">
        <v>56</v>
      </c>
      <c r="J8" s="223" t="s">
        <v>159</v>
      </c>
      <c r="K8" s="105" t="s">
        <v>39</v>
      </c>
      <c r="L8" s="29"/>
    </row>
    <row r="9" spans="2:22" ht="11.25" customHeight="1">
      <c r="B9" s="58" t="s">
        <v>29</v>
      </c>
      <c r="C9" s="179" t="s">
        <v>51</v>
      </c>
      <c r="D9" s="179"/>
      <c r="E9" s="218">
        <v>10968.544</v>
      </c>
      <c r="F9" s="218">
        <v>373.5437</v>
      </c>
      <c r="G9" s="218">
        <f>E9+F9</f>
        <v>11342.0877</v>
      </c>
      <c r="H9" s="218">
        <v>6801.4366</v>
      </c>
      <c r="I9" s="218">
        <v>257.0677</v>
      </c>
      <c r="J9" s="218">
        <f>H9+I9</f>
        <v>7058.5042999999996</v>
      </c>
      <c r="K9" s="361">
        <f>SUM(G22:G33)-H9</f>
        <v>0</v>
      </c>
      <c r="L9" s="361">
        <f>SUM(K22:K33)-I9</f>
        <v>0</v>
      </c>
    </row>
    <row r="10" spans="2:22" ht="11.25" customHeight="1">
      <c r="B10" s="58" t="s">
        <v>30</v>
      </c>
      <c r="C10" s="179" t="s">
        <v>28</v>
      </c>
      <c r="D10" s="179"/>
      <c r="E10" s="218">
        <v>1086.236954</v>
      </c>
      <c r="F10" s="218">
        <v>1506.2287120000001</v>
      </c>
      <c r="G10" s="218">
        <f t="shared" ref="G10:G13" si="0">E10+F10</f>
        <v>2592.4656660000001</v>
      </c>
      <c r="H10" s="218">
        <v>970.74090000000001</v>
      </c>
      <c r="I10" s="218">
        <v>1678.8246859999999</v>
      </c>
      <c r="J10" s="218">
        <f t="shared" ref="J10:J14" si="1">H10+I10</f>
        <v>2649.5655859999997</v>
      </c>
      <c r="K10" s="361">
        <f>SUM(H40:H51)-I10</f>
        <v>1.1139999996885308E-3</v>
      </c>
      <c r="L10" s="361">
        <f>SUM(H40:H51)-I10</f>
        <v>1.1139999996885308E-3</v>
      </c>
    </row>
    <row r="11" spans="2:22" ht="11.25" customHeight="1">
      <c r="B11" s="58" t="s">
        <v>49</v>
      </c>
      <c r="C11" s="179" t="s">
        <v>29</v>
      </c>
      <c r="D11" s="179"/>
      <c r="E11" s="218">
        <v>1913.4928</v>
      </c>
      <c r="F11" s="218">
        <v>1117.8008</v>
      </c>
      <c r="G11" s="218">
        <f t="shared" si="0"/>
        <v>3031.2936</v>
      </c>
      <c r="H11" s="218">
        <v>1351.4425000000001</v>
      </c>
      <c r="I11" s="218">
        <v>680.87429999999995</v>
      </c>
      <c r="J11" s="218">
        <f t="shared" si="1"/>
        <v>2032.3168000000001</v>
      </c>
      <c r="K11" s="361">
        <f>SUM(E40:E51)-H11</f>
        <v>0</v>
      </c>
      <c r="L11" s="361">
        <f>SUM(I40:I51)-I11</f>
        <v>0</v>
      </c>
    </row>
    <row r="12" spans="2:22" ht="11.25" customHeight="1">
      <c r="B12" s="60"/>
      <c r="C12" s="179" t="s">
        <v>30</v>
      </c>
      <c r="D12" s="179"/>
      <c r="E12" s="218">
        <v>1883.2497000000001</v>
      </c>
      <c r="F12" s="218">
        <v>474.8913</v>
      </c>
      <c r="G12" s="218">
        <f t="shared" si="0"/>
        <v>2358.1410000000001</v>
      </c>
      <c r="H12" s="218">
        <v>2224.7192</v>
      </c>
      <c r="I12" s="218">
        <v>866.45809999999994</v>
      </c>
      <c r="J12" s="218">
        <f t="shared" si="1"/>
        <v>3091.1772999999998</v>
      </c>
      <c r="K12" s="361">
        <f>SUM(F40:F51)-H12</f>
        <v>0</v>
      </c>
      <c r="L12" s="361">
        <f>SUM(J40:J51)-I12</f>
        <v>0</v>
      </c>
    </row>
    <row r="13" spans="2:22" ht="11.25" customHeight="1">
      <c r="C13" s="179" t="s">
        <v>49</v>
      </c>
      <c r="D13" s="179"/>
      <c r="E13" s="218">
        <v>171.50409999999999</v>
      </c>
      <c r="F13" s="218">
        <v>289.61099999999999</v>
      </c>
      <c r="G13" s="218">
        <f t="shared" si="0"/>
        <v>461.11509999999998</v>
      </c>
      <c r="H13" s="218">
        <v>101.12730000000001</v>
      </c>
      <c r="I13" s="491">
        <v>193.41149999999999</v>
      </c>
      <c r="J13" s="218">
        <f t="shared" si="1"/>
        <v>294.53879999999998</v>
      </c>
      <c r="K13" s="361">
        <f>SUM(G40:G51)-H13</f>
        <v>0</v>
      </c>
      <c r="L13" s="361">
        <f>SUM(K40:K51)-I13</f>
        <v>0</v>
      </c>
    </row>
    <row r="14" spans="2:22" ht="11.25" customHeight="1">
      <c r="C14" s="407" t="s">
        <v>3</v>
      </c>
      <c r="D14" s="407"/>
      <c r="E14" s="408">
        <f>SUM(E9:E13)</f>
        <v>16023.027554</v>
      </c>
      <c r="F14" s="408">
        <f>SUM(F9:F13)</f>
        <v>3762.0755120000003</v>
      </c>
      <c r="G14" s="408">
        <f>SUM(G9:G13)</f>
        <v>19785.103066</v>
      </c>
      <c r="H14" s="408">
        <f>SUM(H9:H13)</f>
        <v>11449.466499999999</v>
      </c>
      <c r="I14" s="408">
        <f>SUM(I9:I13)</f>
        <v>3676.6362859999999</v>
      </c>
      <c r="J14" s="408">
        <f t="shared" si="1"/>
        <v>15126.102785999999</v>
      </c>
      <c r="K14" s="360"/>
      <c r="L14" s="29"/>
    </row>
    <row r="15" spans="2:22" ht="11.25" customHeight="1">
      <c r="D15" s="235" t="e">
        <f>SUM(#REF!)</f>
        <v>#REF!</v>
      </c>
      <c r="E15" s="235" t="e">
        <f>SUM(#REF!)</f>
        <v>#REF!</v>
      </c>
      <c r="F15" s="236">
        <v>155.98383760109999</v>
      </c>
      <c r="G15" s="237">
        <v>44.868637483500002</v>
      </c>
      <c r="H15" s="237">
        <v>44.868637483500002</v>
      </c>
      <c r="I15" s="237">
        <v>44.868637483500002</v>
      </c>
      <c r="J15" s="237">
        <v>44.868637483500002</v>
      </c>
      <c r="K15" s="236">
        <v>32.537199995199998</v>
      </c>
      <c r="L15" s="40"/>
      <c r="M15" s="74"/>
      <c r="N15" s="47"/>
      <c r="O15" s="47"/>
      <c r="P15"/>
      <c r="Q15"/>
      <c r="R15"/>
      <c r="S15"/>
      <c r="T15"/>
      <c r="U15"/>
      <c r="V15"/>
    </row>
    <row r="16" spans="2:22" ht="11.25" customHeight="1">
      <c r="F16" s="102"/>
      <c r="G16" s="103"/>
      <c r="I16" s="39"/>
      <c r="J16" s="41"/>
      <c r="K16" s="103"/>
      <c r="L16" s="40"/>
      <c r="M16" s="40"/>
      <c r="N16"/>
      <c r="O16"/>
      <c r="P16"/>
      <c r="Q16"/>
      <c r="R16"/>
      <c r="S16"/>
      <c r="T16"/>
      <c r="U16"/>
      <c r="V16"/>
    </row>
    <row r="17" spans="2:23" ht="11.25" customHeight="1">
      <c r="C17" s="51" t="s">
        <v>87</v>
      </c>
      <c r="D17" s="51"/>
      <c r="E17" s="51"/>
      <c r="F17" s="46"/>
      <c r="G17" s="46"/>
      <c r="H17" s="46"/>
      <c r="I17" s="46"/>
      <c r="K17" s="91"/>
      <c r="L17" s="40"/>
      <c r="M17" s="40"/>
      <c r="N17"/>
      <c r="O17"/>
      <c r="P17"/>
      <c r="Q17"/>
      <c r="R17"/>
      <c r="S17"/>
      <c r="T17"/>
      <c r="U17"/>
      <c r="V17"/>
    </row>
    <row r="18" spans="2:23" ht="11.25" customHeight="1">
      <c r="B18" s="59"/>
      <c r="C18" s="45" t="s">
        <v>81</v>
      </c>
      <c r="D18" s="45"/>
      <c r="E18" s="45"/>
      <c r="F18" s="48"/>
      <c r="G18" s="49"/>
      <c r="H18" s="27"/>
      <c r="K18" s="71" t="s">
        <v>43</v>
      </c>
      <c r="L18" s="40"/>
      <c r="M18" s="40"/>
      <c r="N18"/>
      <c r="O18"/>
      <c r="P18"/>
      <c r="Q18"/>
      <c r="R18"/>
      <c r="S18"/>
      <c r="T18"/>
      <c r="U18"/>
      <c r="V18"/>
    </row>
    <row r="19" spans="2:23" ht="11.25" customHeight="1">
      <c r="B19" s="59"/>
      <c r="C19" s="198"/>
      <c r="D19" s="527" t="s">
        <v>57</v>
      </c>
      <c r="E19" s="527"/>
      <c r="F19" s="527"/>
      <c r="G19" s="527"/>
      <c r="H19" s="527" t="s">
        <v>58</v>
      </c>
      <c r="I19" s="527"/>
      <c r="J19" s="527"/>
      <c r="K19" s="527"/>
      <c r="L19" s="40"/>
      <c r="M19" s="40"/>
      <c r="N19" s="40"/>
      <c r="O19"/>
      <c r="P19"/>
      <c r="Q19"/>
      <c r="R19"/>
      <c r="S19"/>
      <c r="T19"/>
      <c r="U19"/>
      <c r="V19"/>
      <c r="W19"/>
    </row>
    <row r="20" spans="2:23" ht="20.25" customHeight="1">
      <c r="B20" s="59"/>
      <c r="C20" s="224"/>
      <c r="D20" s="524" t="s">
        <v>82</v>
      </c>
      <c r="E20" s="524" t="s">
        <v>83</v>
      </c>
      <c r="F20" s="524" t="s">
        <v>179</v>
      </c>
      <c r="G20" s="524" t="s">
        <v>3</v>
      </c>
      <c r="H20" s="524" t="s">
        <v>82</v>
      </c>
      <c r="I20" s="524" t="s">
        <v>83</v>
      </c>
      <c r="J20" s="524" t="s">
        <v>179</v>
      </c>
      <c r="K20" s="524" t="s">
        <v>3</v>
      </c>
      <c r="L20" s="40"/>
      <c r="M20" s="40"/>
      <c r="N20"/>
      <c r="O20"/>
      <c r="P20"/>
      <c r="Q20"/>
      <c r="R20"/>
      <c r="S20"/>
      <c r="T20"/>
      <c r="U20"/>
      <c r="V20"/>
    </row>
    <row r="21" spans="2:23" ht="20.25" customHeight="1">
      <c r="B21" s="58"/>
      <c r="C21" s="196"/>
      <c r="D21" s="525"/>
      <c r="E21" s="525"/>
      <c r="F21" s="525"/>
      <c r="G21" s="525" t="s">
        <v>3</v>
      </c>
      <c r="H21" s="525"/>
      <c r="I21" s="525"/>
      <c r="J21" s="525"/>
      <c r="K21" s="525" t="s">
        <v>3</v>
      </c>
      <c r="L21" s="40"/>
      <c r="M21" s="40"/>
      <c r="N21"/>
      <c r="O21"/>
      <c r="P21"/>
      <c r="Q21"/>
      <c r="R21"/>
      <c r="S21"/>
      <c r="T21"/>
      <c r="U21"/>
      <c r="V21"/>
    </row>
    <row r="22" spans="2:23" ht="11.25" customHeight="1">
      <c r="B22" s="58" t="s">
        <v>35</v>
      </c>
      <c r="C22" s="179" t="s">
        <v>4</v>
      </c>
      <c r="D22" s="376">
        <v>456.46080000000001</v>
      </c>
      <c r="E22" s="376">
        <v>147.83799999999999</v>
      </c>
      <c r="F22" s="376">
        <v>0</v>
      </c>
      <c r="G22" s="377">
        <f>SUM(D22:F22)</f>
        <v>604.29880000000003</v>
      </c>
      <c r="H22" s="376">
        <v>0</v>
      </c>
      <c r="I22" s="376">
        <v>0.76949999999999996</v>
      </c>
      <c r="J22" s="376">
        <v>0</v>
      </c>
      <c r="K22" s="377">
        <f>SUM(H22:J22)</f>
        <v>0.76949999999999996</v>
      </c>
      <c r="L22" s="40"/>
      <c r="M22" s="40"/>
      <c r="N22"/>
      <c r="O22"/>
      <c r="P22"/>
      <c r="Q22"/>
      <c r="R22"/>
      <c r="S22"/>
      <c r="T22"/>
      <c r="U22"/>
      <c r="V22"/>
    </row>
    <row r="23" spans="2:23" ht="11.25" customHeight="1">
      <c r="B23" s="58" t="s">
        <v>36</v>
      </c>
      <c r="C23" s="179" t="s">
        <v>5</v>
      </c>
      <c r="D23" s="376">
        <v>413.52959999999996</v>
      </c>
      <c r="E23" s="376">
        <v>160.7851</v>
      </c>
      <c r="F23" s="376">
        <v>0</v>
      </c>
      <c r="G23" s="377">
        <f t="shared" ref="G23:G26" si="2">SUM(D23:F23)</f>
        <v>574.3146999999999</v>
      </c>
      <c r="H23" s="376">
        <v>0</v>
      </c>
      <c r="I23" s="376">
        <v>0</v>
      </c>
      <c r="J23" s="376">
        <v>0</v>
      </c>
      <c r="K23" s="377">
        <f t="shared" ref="K23:K31" si="3">SUM(H23:J23)</f>
        <v>0</v>
      </c>
      <c r="L23" s="40"/>
      <c r="M23" s="40"/>
      <c r="N23"/>
      <c r="O23"/>
      <c r="P23"/>
      <c r="Q23"/>
      <c r="R23"/>
      <c r="S23"/>
      <c r="T23"/>
      <c r="U23"/>
      <c r="V23"/>
    </row>
    <row r="24" spans="2:23" ht="11.25" customHeight="1">
      <c r="B24" s="58" t="s">
        <v>37</v>
      </c>
      <c r="C24" s="179" t="s">
        <v>0</v>
      </c>
      <c r="D24" s="376">
        <v>661.46659999999997</v>
      </c>
      <c r="E24" s="376">
        <v>160.19139999999999</v>
      </c>
      <c r="F24" s="376">
        <v>0</v>
      </c>
      <c r="G24" s="377">
        <f t="shared" si="2"/>
        <v>821.6579999999999</v>
      </c>
      <c r="H24" s="376">
        <v>2.0019999999999998</v>
      </c>
      <c r="I24" s="376">
        <v>0</v>
      </c>
      <c r="J24" s="376">
        <v>0</v>
      </c>
      <c r="K24" s="377">
        <f t="shared" si="3"/>
        <v>2.0019999999999998</v>
      </c>
      <c r="L24" s="40"/>
      <c r="M24" s="40"/>
      <c r="N24"/>
      <c r="O24"/>
      <c r="P24"/>
      <c r="Q24"/>
      <c r="R24"/>
      <c r="S24"/>
      <c r="T24"/>
      <c r="U24"/>
      <c r="V24"/>
    </row>
    <row r="25" spans="2:23" ht="11.25" customHeight="1">
      <c r="B25" s="58" t="s">
        <v>38</v>
      </c>
      <c r="C25" s="179" t="s">
        <v>2</v>
      </c>
      <c r="D25" s="376">
        <v>606.94150000000002</v>
      </c>
      <c r="E25" s="376">
        <v>180.0564</v>
      </c>
      <c r="F25" s="376">
        <v>0</v>
      </c>
      <c r="G25" s="377">
        <f t="shared" si="2"/>
        <v>786.99790000000007</v>
      </c>
      <c r="H25" s="376">
        <v>28.383500000000002</v>
      </c>
      <c r="I25" s="376">
        <v>2.8304</v>
      </c>
      <c r="J25" s="376">
        <v>0</v>
      </c>
      <c r="K25" s="377">
        <f t="shared" si="3"/>
        <v>31.213900000000002</v>
      </c>
      <c r="L25" s="40"/>
      <c r="M25" s="40"/>
      <c r="N25"/>
      <c r="O25"/>
      <c r="P25"/>
      <c r="Q25"/>
      <c r="R25"/>
      <c r="S25"/>
      <c r="T25"/>
      <c r="U25"/>
      <c r="V25"/>
    </row>
    <row r="26" spans="2:23" ht="11.25" customHeight="1">
      <c r="B26" s="58" t="s">
        <v>37</v>
      </c>
      <c r="C26" s="179" t="s">
        <v>6</v>
      </c>
      <c r="D26" s="376">
        <v>437.26499999999999</v>
      </c>
      <c r="E26" s="376">
        <v>239.97</v>
      </c>
      <c r="F26" s="376">
        <v>0</v>
      </c>
      <c r="G26" s="377">
        <f t="shared" si="2"/>
        <v>677.23500000000001</v>
      </c>
      <c r="H26" s="376">
        <v>16.010999999999999</v>
      </c>
      <c r="I26" s="376">
        <v>3.7676999999999996</v>
      </c>
      <c r="J26" s="376">
        <v>0</v>
      </c>
      <c r="K26" s="377">
        <f t="shared" si="3"/>
        <v>19.778700000000001</v>
      </c>
      <c r="L26" s="40"/>
      <c r="M26" s="40"/>
      <c r="N26"/>
      <c r="O26"/>
      <c r="P26"/>
      <c r="Q26"/>
      <c r="R26"/>
      <c r="S26"/>
      <c r="T26"/>
      <c r="U26"/>
      <c r="V26"/>
    </row>
    <row r="27" spans="2:23" ht="11.25" customHeight="1">
      <c r="B27" s="58" t="s">
        <v>39</v>
      </c>
      <c r="C27" s="179" t="s">
        <v>7</v>
      </c>
      <c r="D27" s="376">
        <v>351.28559999999999</v>
      </c>
      <c r="E27" s="376">
        <v>184.67750000000001</v>
      </c>
      <c r="F27" s="376">
        <v>0</v>
      </c>
      <c r="G27" s="377">
        <f t="shared" ref="G27:G33" si="4">SUM(D27:F27)</f>
        <v>535.96309999999994</v>
      </c>
      <c r="H27" s="376">
        <v>55.493600000000001</v>
      </c>
      <c r="I27" s="376">
        <v>2.4011</v>
      </c>
      <c r="J27" s="376">
        <v>0</v>
      </c>
      <c r="K27" s="377">
        <f t="shared" si="3"/>
        <v>57.8947</v>
      </c>
      <c r="L27" s="40"/>
      <c r="M27" s="40"/>
      <c r="N27"/>
      <c r="O27"/>
      <c r="P27"/>
      <c r="Q27"/>
      <c r="R27"/>
      <c r="S27"/>
      <c r="T27"/>
      <c r="U27"/>
      <c r="V27"/>
    </row>
    <row r="28" spans="2:23" ht="11.25" customHeight="1">
      <c r="B28" s="58" t="s">
        <v>39</v>
      </c>
      <c r="C28" s="179" t="s">
        <v>8</v>
      </c>
      <c r="D28" s="376">
        <v>153.1713</v>
      </c>
      <c r="E28" s="376">
        <v>181.53</v>
      </c>
      <c r="F28" s="376">
        <v>0</v>
      </c>
      <c r="G28" s="377">
        <f t="shared" si="4"/>
        <v>334.7013</v>
      </c>
      <c r="H28" s="376">
        <v>29.602799999999998</v>
      </c>
      <c r="I28" s="376">
        <v>10.160200000000001</v>
      </c>
      <c r="J28" s="376">
        <v>0</v>
      </c>
      <c r="K28" s="377">
        <f t="shared" si="3"/>
        <v>39.762999999999998</v>
      </c>
      <c r="L28" s="40"/>
      <c r="M28" s="40"/>
      <c r="N28"/>
      <c r="O28"/>
      <c r="P28"/>
      <c r="Q28"/>
      <c r="R28"/>
      <c r="S28"/>
      <c r="T28"/>
      <c r="U28"/>
      <c r="V28"/>
    </row>
    <row r="29" spans="2:23" ht="11.25" customHeight="1">
      <c r="B29" s="58" t="s">
        <v>38</v>
      </c>
      <c r="C29" s="179" t="s">
        <v>9</v>
      </c>
      <c r="D29" s="376">
        <v>185.5087</v>
      </c>
      <c r="E29" s="376">
        <v>183.99439999999998</v>
      </c>
      <c r="F29" s="376">
        <v>0</v>
      </c>
      <c r="G29" s="377">
        <f t="shared" si="4"/>
        <v>369.50310000000002</v>
      </c>
      <c r="H29" s="376">
        <v>7.2815000000000003</v>
      </c>
      <c r="I29" s="376">
        <v>8.9352</v>
      </c>
      <c r="J29" s="376">
        <v>0</v>
      </c>
      <c r="K29" s="377">
        <f t="shared" si="3"/>
        <v>16.216699999999999</v>
      </c>
      <c r="L29" s="40"/>
      <c r="M29" s="40"/>
      <c r="N29"/>
      <c r="O29"/>
      <c r="P29"/>
      <c r="Q29"/>
      <c r="R29"/>
      <c r="S29"/>
      <c r="T29"/>
      <c r="U29"/>
      <c r="V29"/>
    </row>
    <row r="30" spans="2:23" ht="11.25" customHeight="1">
      <c r="B30" s="58" t="s">
        <v>40</v>
      </c>
      <c r="C30" s="179" t="s">
        <v>10</v>
      </c>
      <c r="D30" s="376">
        <v>223.1044</v>
      </c>
      <c r="E30" s="376">
        <v>148.68379999999999</v>
      </c>
      <c r="F30" s="376">
        <v>0</v>
      </c>
      <c r="G30" s="377">
        <f t="shared" si="4"/>
        <v>371.78819999999996</v>
      </c>
      <c r="H30" s="376">
        <v>5.6740000000000004</v>
      </c>
      <c r="I30" s="376">
        <v>19.8948</v>
      </c>
      <c r="J30" s="376">
        <v>0</v>
      </c>
      <c r="K30" s="377">
        <f t="shared" si="3"/>
        <v>25.5688</v>
      </c>
      <c r="L30" s="40"/>
      <c r="M30" s="40"/>
      <c r="N30"/>
      <c r="O30"/>
      <c r="P30"/>
      <c r="Q30"/>
      <c r="R30"/>
      <c r="S30"/>
      <c r="T30"/>
      <c r="U30"/>
      <c r="V30"/>
    </row>
    <row r="31" spans="2:23" ht="11.25" customHeight="1">
      <c r="B31" s="58" t="s">
        <v>41</v>
      </c>
      <c r="C31" s="179" t="s">
        <v>11</v>
      </c>
      <c r="D31" s="376">
        <v>255.4974</v>
      </c>
      <c r="E31" s="376">
        <v>150.7259</v>
      </c>
      <c r="F31" s="376">
        <v>0</v>
      </c>
      <c r="G31" s="377">
        <f t="shared" si="4"/>
        <v>406.22329999999999</v>
      </c>
      <c r="H31" s="376">
        <v>35.424699999999994</v>
      </c>
      <c r="I31" s="376">
        <v>10.9788</v>
      </c>
      <c r="J31" s="376">
        <v>0</v>
      </c>
      <c r="K31" s="377">
        <f t="shared" si="3"/>
        <v>46.403499999999994</v>
      </c>
      <c r="L31" s="40"/>
      <c r="M31" s="40"/>
      <c r="N31"/>
      <c r="O31"/>
      <c r="P31"/>
      <c r="Q31"/>
      <c r="R31"/>
      <c r="S31"/>
      <c r="T31"/>
      <c r="U31"/>
      <c r="V31"/>
    </row>
    <row r="32" spans="2:23" ht="11.25" customHeight="1">
      <c r="B32" s="58" t="s">
        <v>42</v>
      </c>
      <c r="C32" s="179" t="s">
        <v>12</v>
      </c>
      <c r="D32" s="376">
        <v>406.31790000000001</v>
      </c>
      <c r="E32" s="376">
        <v>177.85300000000001</v>
      </c>
      <c r="F32" s="376">
        <v>0</v>
      </c>
      <c r="G32" s="377">
        <f t="shared" si="4"/>
        <v>584.17090000000007</v>
      </c>
      <c r="H32" s="376">
        <v>5.9291999999999998</v>
      </c>
      <c r="I32" s="376">
        <v>11.0631</v>
      </c>
      <c r="J32" s="376">
        <v>0</v>
      </c>
      <c r="K32" s="377">
        <f t="shared" ref="K32:K33" si="5">SUM(H32:J32)</f>
        <v>16.9923</v>
      </c>
      <c r="L32" s="40"/>
      <c r="M32" s="40"/>
      <c r="N32"/>
      <c r="O32"/>
      <c r="P32"/>
      <c r="Q32"/>
      <c r="R32"/>
      <c r="S32"/>
      <c r="T32"/>
      <c r="U32"/>
      <c r="V32"/>
    </row>
    <row r="33" spans="2:22" ht="11.25" customHeight="1">
      <c r="B33" s="57" t="s">
        <v>43</v>
      </c>
      <c r="C33" s="180" t="s">
        <v>13</v>
      </c>
      <c r="D33" s="378">
        <v>619.27009999999996</v>
      </c>
      <c r="E33" s="378">
        <v>115.31219999999999</v>
      </c>
      <c r="F33" s="378">
        <v>0</v>
      </c>
      <c r="G33" s="378">
        <f t="shared" si="4"/>
        <v>734.58229999999992</v>
      </c>
      <c r="H33" s="378">
        <v>0.1951</v>
      </c>
      <c r="I33" s="378">
        <v>0.26950000000000002</v>
      </c>
      <c r="J33" s="378">
        <v>0</v>
      </c>
      <c r="K33" s="378">
        <f t="shared" si="5"/>
        <v>0.46460000000000001</v>
      </c>
      <c r="L33" s="40"/>
      <c r="M33" s="40"/>
      <c r="N33"/>
      <c r="O33"/>
      <c r="P33"/>
      <c r="Q33"/>
      <c r="R33"/>
      <c r="S33"/>
      <c r="T33"/>
      <c r="U33"/>
      <c r="V33"/>
    </row>
    <row r="34" spans="2:22" ht="11.25" customHeight="1">
      <c r="D34" s="238">
        <f t="shared" ref="D34:E34" si="6">SUM(D22:D33)</f>
        <v>4769.8189000000002</v>
      </c>
      <c r="E34" s="238">
        <f t="shared" si="6"/>
        <v>2031.6177</v>
      </c>
      <c r="F34" s="345"/>
      <c r="G34" s="344"/>
      <c r="H34" s="344"/>
      <c r="I34" s="345"/>
      <c r="J34" s="238">
        <f>SUM(J22:J33)</f>
        <v>0</v>
      </c>
      <c r="K34" s="40"/>
      <c r="L34" s="40"/>
      <c r="M34" s="40"/>
      <c r="N34"/>
      <c r="O34"/>
      <c r="P34"/>
      <c r="Q34"/>
      <c r="R34"/>
      <c r="S34"/>
      <c r="T34"/>
      <c r="U34"/>
      <c r="V34"/>
    </row>
    <row r="35" spans="2:22" s="18" customFormat="1" ht="13.5">
      <c r="B35" s="56"/>
      <c r="C35" s="36"/>
      <c r="D35" s="46"/>
      <c r="E35" s="36"/>
      <c r="F35" s="72"/>
      <c r="G35" s="72"/>
      <c r="H35" s="72"/>
      <c r="I35" s="72"/>
      <c r="J35" s="52"/>
      <c r="K35" s="52"/>
      <c r="L35" s="52"/>
      <c r="M35" s="127"/>
      <c r="P35" s="64"/>
    </row>
    <row r="36" spans="2:22" s="18" customFormat="1" ht="12.75">
      <c r="B36" s="56"/>
      <c r="C36" s="51" t="s">
        <v>160</v>
      </c>
      <c r="D36" s="51"/>
      <c r="E36" s="51"/>
      <c r="F36" s="24"/>
      <c r="I36" s="25"/>
      <c r="K36" s="52"/>
      <c r="L36" s="52"/>
      <c r="M36" s="52"/>
      <c r="P36" s="64"/>
    </row>
    <row r="37" spans="2:22" s="18" customFormat="1" ht="12.75">
      <c r="B37" s="56"/>
      <c r="C37" s="26" t="s">
        <v>59</v>
      </c>
      <c r="D37" s="26"/>
      <c r="E37" s="26"/>
      <c r="F37" s="21"/>
      <c r="G37" s="21"/>
      <c r="H37" s="22"/>
      <c r="I37" s="23"/>
      <c r="K37" s="52"/>
      <c r="L37" s="52"/>
      <c r="M37" s="52"/>
      <c r="P37" s="64"/>
    </row>
    <row r="38" spans="2:22" s="18" customFormat="1" ht="11.25" customHeight="1">
      <c r="B38" s="56"/>
      <c r="C38" s="198"/>
      <c r="D38" s="526" t="s">
        <v>57</v>
      </c>
      <c r="E38" s="526"/>
      <c r="F38" s="526"/>
      <c r="G38" s="526"/>
      <c r="H38" s="526" t="s">
        <v>58</v>
      </c>
      <c r="I38" s="526"/>
      <c r="J38" s="526"/>
      <c r="K38" s="526"/>
      <c r="L38" s="52"/>
      <c r="M38" s="52"/>
      <c r="P38" s="64"/>
    </row>
    <row r="39" spans="2:22" s="18" customFormat="1" ht="34.5">
      <c r="B39" s="56"/>
      <c r="C39" s="225"/>
      <c r="D39" s="341" t="s">
        <v>28</v>
      </c>
      <c r="E39" s="341" t="s">
        <v>29</v>
      </c>
      <c r="F39" s="340" t="s">
        <v>30</v>
      </c>
      <c r="G39" s="340" t="s">
        <v>101</v>
      </c>
      <c r="H39" s="341" t="s">
        <v>28</v>
      </c>
      <c r="I39" s="341" t="s">
        <v>29</v>
      </c>
      <c r="J39" s="340" t="s">
        <v>30</v>
      </c>
      <c r="K39" s="340" t="s">
        <v>101</v>
      </c>
      <c r="L39" s="52"/>
      <c r="M39" s="52"/>
      <c r="P39" s="64"/>
    </row>
    <row r="40" spans="2:22" s="18" customFormat="1" ht="11.25" customHeight="1">
      <c r="B40" s="56"/>
      <c r="C40" s="179" t="s">
        <v>4</v>
      </c>
      <c r="D40" s="181">
        <v>83.558600000000013</v>
      </c>
      <c r="E40" s="181">
        <v>150.61610000000002</v>
      </c>
      <c r="F40" s="181">
        <v>258.95889999999997</v>
      </c>
      <c r="G40" s="227">
        <v>10.1286</v>
      </c>
      <c r="H40" s="181">
        <v>136.5205</v>
      </c>
      <c r="I40" s="181">
        <v>63.741199999999999</v>
      </c>
      <c r="J40" s="181">
        <v>47.6755</v>
      </c>
      <c r="K40" s="227">
        <v>6.8121</v>
      </c>
      <c r="L40" s="107"/>
      <c r="M40"/>
      <c r="P40" s="64"/>
    </row>
    <row r="41" spans="2:22" s="18" customFormat="1" ht="11.25" customHeight="1">
      <c r="B41" s="56"/>
      <c r="C41" s="179" t="s">
        <v>5</v>
      </c>
      <c r="D41" s="181">
        <v>86.829700000000003</v>
      </c>
      <c r="E41" s="181">
        <v>114.5013</v>
      </c>
      <c r="F41" s="181">
        <v>79.400499999999994</v>
      </c>
      <c r="G41" s="227">
        <v>1.3842000000000001</v>
      </c>
      <c r="H41" s="181">
        <v>117.8532</v>
      </c>
      <c r="I41" s="181">
        <v>78.330100000000002</v>
      </c>
      <c r="J41" s="181">
        <v>80.350200000000001</v>
      </c>
      <c r="K41" s="227">
        <v>12.344299999999999</v>
      </c>
      <c r="L41" s="107"/>
      <c r="M41"/>
      <c r="P41" s="64"/>
    </row>
    <row r="42" spans="2:22" s="18" customFormat="1" ht="11.25" customHeight="1">
      <c r="B42" s="56"/>
      <c r="C42" s="179" t="s">
        <v>0</v>
      </c>
      <c r="D42" s="181">
        <v>96.142800000000008</v>
      </c>
      <c r="E42" s="181">
        <v>108.515</v>
      </c>
      <c r="F42" s="181">
        <v>94.042199999999994</v>
      </c>
      <c r="G42" s="227">
        <v>12.9643</v>
      </c>
      <c r="H42" s="181">
        <v>116.8203</v>
      </c>
      <c r="I42" s="181">
        <v>98.520800000000008</v>
      </c>
      <c r="J42" s="181">
        <v>96.022899999999993</v>
      </c>
      <c r="K42" s="227">
        <v>23.8811</v>
      </c>
      <c r="L42" s="107"/>
      <c r="M42"/>
      <c r="P42" s="64"/>
    </row>
    <row r="43" spans="2:22" s="18" customFormat="1" ht="11.25" customHeight="1">
      <c r="B43" s="56"/>
      <c r="C43" s="179" t="s">
        <v>2</v>
      </c>
      <c r="D43" s="181">
        <v>81.388100000000009</v>
      </c>
      <c r="E43" s="181">
        <v>149.16910000000001</v>
      </c>
      <c r="F43" s="181">
        <v>151.69289999999998</v>
      </c>
      <c r="G43" s="227">
        <v>14.1775</v>
      </c>
      <c r="H43" s="181">
        <v>136.93470000000002</v>
      </c>
      <c r="I43" s="181">
        <v>77.157399999999996</v>
      </c>
      <c r="J43" s="181">
        <v>71.167600000000007</v>
      </c>
      <c r="K43" s="227">
        <v>33.304199999999994</v>
      </c>
      <c r="L43" s="107"/>
      <c r="M43"/>
      <c r="P43" s="64"/>
    </row>
    <row r="44" spans="2:22" s="18" customFormat="1" ht="12.75">
      <c r="B44" s="56"/>
      <c r="C44" s="179" t="s">
        <v>6</v>
      </c>
      <c r="D44" s="181">
        <v>95.80510000000001</v>
      </c>
      <c r="E44" s="181">
        <v>141.76239999999999</v>
      </c>
      <c r="F44" s="181">
        <v>153.8306</v>
      </c>
      <c r="G44" s="227">
        <v>3.6581999999999999</v>
      </c>
      <c r="H44" s="181">
        <v>106.8429</v>
      </c>
      <c r="I44" s="181">
        <v>45.758300000000006</v>
      </c>
      <c r="J44" s="181">
        <v>37.680099999999996</v>
      </c>
      <c r="K44" s="227">
        <v>8.6845999999999997</v>
      </c>
      <c r="L44" s="107"/>
      <c r="M44"/>
      <c r="P44" s="64"/>
    </row>
    <row r="45" spans="2:22" s="18" customFormat="1" ht="11.25" customHeight="1">
      <c r="B45" s="56"/>
      <c r="C45" s="179" t="s">
        <v>7</v>
      </c>
      <c r="D45" s="181">
        <v>75.707700000000003</v>
      </c>
      <c r="E45" s="181">
        <v>125.26010000000001</v>
      </c>
      <c r="F45" s="181">
        <v>244.9803</v>
      </c>
      <c r="G45" s="227">
        <v>1.9872000000000001</v>
      </c>
      <c r="H45" s="181">
        <v>136.077</v>
      </c>
      <c r="I45" s="181">
        <v>27.1661</v>
      </c>
      <c r="J45" s="181">
        <v>32.434800000000003</v>
      </c>
      <c r="K45" s="227">
        <v>10.592000000000001</v>
      </c>
      <c r="L45" s="107"/>
      <c r="M45"/>
      <c r="P45" s="64"/>
    </row>
    <row r="46" spans="2:22" s="18" customFormat="1" ht="11.25" customHeight="1">
      <c r="B46" s="56"/>
      <c r="C46" s="179" t="s">
        <v>8</v>
      </c>
      <c r="D46" s="181">
        <v>64.438299999999998</v>
      </c>
      <c r="E46" s="181">
        <v>113.24119999999999</v>
      </c>
      <c r="F46" s="181">
        <v>339.24259999999998</v>
      </c>
      <c r="G46" s="227">
        <v>6.1177000000000001</v>
      </c>
      <c r="H46" s="181">
        <v>157.46979999999999</v>
      </c>
      <c r="I46" s="181">
        <v>28.042000000000002</v>
      </c>
      <c r="J46" s="181">
        <v>45.338099999999997</v>
      </c>
      <c r="K46" s="227">
        <v>4.1158999999999999</v>
      </c>
      <c r="L46" s="107"/>
      <c r="M46"/>
      <c r="P46" s="64"/>
    </row>
    <row r="47" spans="2:22" s="18" customFormat="1" ht="11.25" customHeight="1">
      <c r="B47" s="56"/>
      <c r="C47" s="179" t="s">
        <v>9</v>
      </c>
      <c r="D47" s="181">
        <v>50.595199999999998</v>
      </c>
      <c r="E47" s="181">
        <v>57.630400000000002</v>
      </c>
      <c r="F47" s="181">
        <v>170.82770000000002</v>
      </c>
      <c r="G47" s="227">
        <v>3.9295999999999998</v>
      </c>
      <c r="H47" s="181">
        <v>167.8682</v>
      </c>
      <c r="I47" s="181">
        <v>24.422400000000003</v>
      </c>
      <c r="J47" s="181">
        <v>92.934699999999992</v>
      </c>
      <c r="K47" s="227">
        <v>5.7858000000000001</v>
      </c>
      <c r="L47" s="107"/>
      <c r="M47"/>
      <c r="P47" s="64"/>
    </row>
    <row r="48" spans="2:22" s="18" customFormat="1" ht="11.25" customHeight="1">
      <c r="B48" s="56"/>
      <c r="C48" s="179" t="s">
        <v>10</v>
      </c>
      <c r="D48" s="181">
        <v>66.318799999999996</v>
      </c>
      <c r="E48" s="181">
        <v>78.033899999999988</v>
      </c>
      <c r="F48" s="181">
        <v>134.7655</v>
      </c>
      <c r="G48" s="227">
        <v>6.4071000000000007</v>
      </c>
      <c r="H48" s="181">
        <v>170.33279999999999</v>
      </c>
      <c r="I48" s="181">
        <v>51.993199999999995</v>
      </c>
      <c r="J48" s="181">
        <v>106.8253</v>
      </c>
      <c r="K48" s="227">
        <v>23.107700000000001</v>
      </c>
      <c r="L48" s="107"/>
      <c r="M48"/>
      <c r="P48" s="64"/>
    </row>
    <row r="49" spans="2:16" s="18" customFormat="1" ht="11.25" customHeight="1">
      <c r="B49" s="56"/>
      <c r="C49" s="179" t="s">
        <v>11</v>
      </c>
      <c r="D49" s="181">
        <v>76.271500000000003</v>
      </c>
      <c r="E49" s="181">
        <v>98.412000000000006</v>
      </c>
      <c r="F49" s="181">
        <v>193.58720000000002</v>
      </c>
      <c r="G49" s="227">
        <v>7.2068999999999992</v>
      </c>
      <c r="H49" s="181">
        <v>153.81800000000001</v>
      </c>
      <c r="I49" s="181">
        <v>51.418500000000002</v>
      </c>
      <c r="J49" s="181">
        <v>68.127100000000013</v>
      </c>
      <c r="K49" s="227">
        <v>31.823900000000002</v>
      </c>
      <c r="L49" s="107"/>
      <c r="M49"/>
      <c r="P49" s="64"/>
    </row>
    <row r="50" spans="2:16" s="18" customFormat="1" ht="11.25" customHeight="1">
      <c r="B50" s="56"/>
      <c r="C50" s="179" t="s">
        <v>12</v>
      </c>
      <c r="D50" s="181">
        <v>79.309600000000003</v>
      </c>
      <c r="E50" s="181">
        <v>112.9046</v>
      </c>
      <c r="F50" s="181">
        <v>205.1729</v>
      </c>
      <c r="G50" s="227">
        <v>9.0764999999999993</v>
      </c>
      <c r="H50" s="181">
        <v>149.51560000000001</v>
      </c>
      <c r="I50" s="181">
        <v>50.978000000000002</v>
      </c>
      <c r="J50" s="181">
        <v>62.2879</v>
      </c>
      <c r="K50" s="227">
        <v>9.1167999999999996</v>
      </c>
      <c r="L50" s="107"/>
      <c r="M50"/>
      <c r="P50" s="64"/>
    </row>
    <row r="51" spans="2:16" s="18" customFormat="1" ht="11.25" customHeight="1">
      <c r="B51" s="56"/>
      <c r="C51" s="180" t="s">
        <v>13</v>
      </c>
      <c r="D51" s="182">
        <v>114.38539999999999</v>
      </c>
      <c r="E51" s="182">
        <v>101.3964</v>
      </c>
      <c r="F51" s="226">
        <v>198.21789999999999</v>
      </c>
      <c r="G51" s="228">
        <v>24.089500000000001</v>
      </c>
      <c r="H51" s="182">
        <v>128.77279999999999</v>
      </c>
      <c r="I51" s="182">
        <v>83.346299999999999</v>
      </c>
      <c r="J51" s="226">
        <v>125.6139</v>
      </c>
      <c r="K51" s="492">
        <v>23.8431</v>
      </c>
      <c r="L51" s="107"/>
      <c r="M51"/>
      <c r="P51" s="64"/>
    </row>
    <row r="52" spans="2:16" s="18" customFormat="1" ht="11.25" customHeight="1">
      <c r="B52" s="56"/>
      <c r="C52" s="36"/>
      <c r="D52" s="239">
        <f>SUM(D40:D51)</f>
        <v>970.75080000000014</v>
      </c>
      <c r="E52" s="239">
        <f>SUM(E40:E51)</f>
        <v>1351.4425000000001</v>
      </c>
      <c r="F52" s="239">
        <f>SUM(F40:F51)</f>
        <v>2224.7192</v>
      </c>
      <c r="G52" s="241">
        <f>MAX(G40:G51)</f>
        <v>24.089500000000001</v>
      </c>
      <c r="H52" s="241">
        <f>SUMPRODUCT(D40:D51,H40:H51)/SUM(D40:D51)</f>
        <v>136.81310958017235</v>
      </c>
      <c r="I52" s="240">
        <f>MAX(I40:I51)</f>
        <v>98.520800000000008</v>
      </c>
      <c r="J52" s="241">
        <f>SUMPRODUCT(E40:E51,J40:J51)/SUM(E40:E51)</f>
        <v>68.165054138048788</v>
      </c>
      <c r="K52" s="393"/>
      <c r="L52" s="108"/>
      <c r="M52" s="52"/>
      <c r="P52" s="64"/>
    </row>
    <row r="53" spans="2:16" s="18" customFormat="1" ht="11.25" customHeight="1">
      <c r="B53" s="56"/>
      <c r="C53" s="36"/>
      <c r="D53" s="46"/>
      <c r="E53" s="46"/>
      <c r="F53" s="72"/>
      <c r="G53" s="72"/>
      <c r="H53" s="72"/>
      <c r="I53" s="72"/>
      <c r="J53" s="52"/>
      <c r="K53" s="52"/>
      <c r="L53" s="52"/>
      <c r="M53" s="52"/>
      <c r="P53" s="64"/>
    </row>
  </sheetData>
  <customSheetViews>
    <customSheetView guid="{900DFCB2-DCF9-11D6-8470-0008C7298EBA}" showGridLines="0" showRowCol="0" outlineSymbols="0" showRuler="0">
      <pane ySplit="5" topLeftCell="A6" activePane="bottomLeft" state="frozenSplit"/>
      <selection pane="bottomLeft"/>
    </customSheetView>
    <customSheetView guid="{900DFCB4-DCF9-11D6-8470-0008C7298EBA}" showGridLines="0" showRowCol="0" outlineSymbols="0" showRuler="0">
      <pane ySplit="5" topLeftCell="A23" activePane="bottomLeft" state="frozenSplit"/>
      <selection pane="bottomLeft"/>
    </customSheetView>
    <customSheetView guid="{900DFCB5-DCF9-11D6-8470-0008C7298EBA}" showGridLines="0" showRowCol="0" outlineSymbols="0" showRuler="0">
      <pane ySplit="5" topLeftCell="A6" activePane="bottomLeft" state="frozenSplit"/>
      <selection pane="bottomLeft"/>
    </customSheetView>
    <customSheetView guid="{900DFCB6-DCF9-11D6-8470-0008C7298EBA}" showGridLines="0" showRowCol="0" outlineSymbols="0" showRuler="0">
      <pane ySplit="5" topLeftCell="A41" activePane="bottomLeft" state="frozenSplit"/>
      <selection pane="bottomLeft"/>
    </customSheetView>
    <customSheetView guid="{900DFCB7-DCF9-11D6-8470-0008C7298EBA}" showGridLines="0" showRowCol="0" outlineSymbols="0" showRuler="0">
      <pane ySplit="5" topLeftCell="A58" activePane="bottomLeft" state="frozenSplit"/>
      <selection pane="bottomLeft"/>
    </customSheetView>
    <customSheetView guid="{900DFCB8-DCF9-11D6-8470-0008C7298EBA}" showGridLines="0" showRowCol="0" outlineSymbols="0" showRuler="0">
      <pane ySplit="5" topLeftCell="A6" activePane="bottomLeft" state="frozenSplit"/>
      <selection pane="bottomLeft"/>
    </customSheetView>
    <customSheetView guid="{900DFCB9-DCF9-11D6-8470-0008C7298EBA}" showGridLines="0" showRowCol="0" outlineSymbols="0" showRuler="0">
      <pane ySplit="5" topLeftCell="A74" activePane="bottomLeft" state="frozenSplit"/>
      <selection pane="bottomLeft"/>
    </customSheetView>
    <customSheetView guid="{900DFCBA-DCF9-11D6-8470-0008C7298EBA}" showGridLines="0" showRowCol="0" outlineSymbols="0" showRuler="0">
      <pane ySplit="5" topLeftCell="A84" activePane="bottomLeft" state="frozenSplit"/>
      <selection pane="bottomLeft"/>
    </customSheetView>
    <customSheetView guid="{900DFCBB-DCF9-11D6-8470-0008C7298EBA}" showGridLines="0" showRowCol="0" outlineSymbols="0" showRuler="0">
      <pane ySplit="5" topLeftCell="A119" activePane="bottomLeft" state="frozenSplit"/>
      <selection pane="bottomLeft"/>
    </customSheetView>
    <customSheetView guid="{900DFCBC-DCF9-11D6-8470-0008C7298EBA}" showGridLines="0" showRowCol="0" outlineSymbols="0" showRuler="0">
      <pane ySplit="5" topLeftCell="A153" activePane="bottomLeft" state="frozenSplit"/>
      <selection pane="bottomLeft"/>
    </customSheetView>
    <customSheetView guid="{900DFCBD-DCF9-11D6-8470-0008C7298EBA}" showGridLines="0" showRowCol="0" outlineSymbols="0" showRuler="0">
      <pane ySplit="5" topLeftCell="A171" activePane="bottomLeft" state="frozenSplit"/>
      <selection pane="bottomLeft"/>
    </customSheetView>
    <customSheetView guid="{900DFCBE-DCF9-11D6-8470-0008C7298EBA}" showGridLines="0" showRowCol="0" outlineSymbols="0" showRuler="0">
      <pane ySplit="5" topLeftCell="A206" activePane="bottomLeft" state="frozenSplit"/>
      <selection pane="bottomLeft"/>
    </customSheetView>
    <customSheetView guid="{900DFCBF-DCF9-11D6-8470-0008C7298EBA}" showGridLines="0" showRowCol="0" outlineSymbols="0" showRuler="0">
      <pane ySplit="5" topLeftCell="A224" activePane="bottomLeft" state="frozenSplit"/>
      <selection pane="bottomLeft"/>
    </customSheetView>
    <customSheetView guid="{900DFCC0-DCF9-11D6-8470-0008C7298EBA}" showGridLines="0" showRowCol="0" outlineSymbols="0" showRuler="0">
      <pane ySplit="5" topLeftCell="A242" activePane="bottomLeft" state="frozenSplit"/>
      <selection pane="bottomLeft"/>
    </customSheetView>
    <customSheetView guid="{900DFCC1-DCF9-11D6-8470-0008C7298EBA}" showGridLines="0" showRowCol="0" outlineSymbols="0" showRuler="0">
      <pane ySplit="5" topLeftCell="A102" activePane="bottomLeft" state="frozenSplit"/>
      <selection pane="bottomLeft"/>
    </customSheetView>
    <customSheetView guid="{900DFCC2-DCF9-11D6-8470-0008C7298EBA}" showGridLines="0" showRowCol="0" outlineSymbols="0" showRuler="0">
      <pane ySplit="5" topLeftCell="A136" activePane="bottomLeft" state="frozenSplit"/>
      <selection pane="bottomLeft"/>
    </customSheetView>
    <customSheetView guid="{900DFCC3-DCF9-11D6-8470-0008C7298EBA}" showGridLines="0" showRowCol="0" outlineSymbols="0" showRuler="0">
      <pane ySplit="5" topLeftCell="A613" activePane="bottomLeft" state="frozenSplit"/>
      <selection pane="bottomLeft"/>
    </customSheetView>
    <customSheetView guid="{900DFCC4-DCF9-11D6-8470-0008C7298EBA}" showGridLines="0" showRowCol="0" outlineSymbols="0" showRuler="0">
      <pane ySplit="5" topLeftCell="A646" activePane="bottomLeft" state="frozenSplit"/>
      <selection pane="bottomLeft"/>
    </customSheetView>
    <customSheetView guid="{900DFCC5-DCF9-11D6-8470-0008C7298EBA}" showGridLines="0" showRowCol="0" outlineSymbols="0" showRuler="0">
      <pane ySplit="5" topLeftCell="A189" activePane="bottomLeft" state="frozenSplit"/>
      <selection pane="bottomLeft"/>
    </customSheetView>
    <customSheetView guid="{900DFCC6-DCF9-11D6-8470-0008C7298EBA}" showGridLines="0" showRowCol="0" outlineSymbols="0" showRuler="0">
      <pane ySplit="5" topLeftCell="A679" activePane="bottomLeft" state="frozenSplit"/>
      <selection pane="bottomLeft"/>
    </customSheetView>
    <customSheetView guid="{900DFCC7-DCF9-11D6-8470-0008C7298EBA}" showGridLines="0" showRowCol="0" outlineSymbols="0" showRuler="0">
      <pane ySplit="5" topLeftCell="A712" activePane="bottomLeft" state="frozenSplit"/>
      <selection pane="bottomLeft"/>
    </customSheetView>
  </customSheetViews>
  <mergeCells count="14">
    <mergeCell ref="D38:G38"/>
    <mergeCell ref="H38:K38"/>
    <mergeCell ref="H20:H21"/>
    <mergeCell ref="D19:G19"/>
    <mergeCell ref="F20:F21"/>
    <mergeCell ref="J20:J21"/>
    <mergeCell ref="H19:K19"/>
    <mergeCell ref="K20:K21"/>
    <mergeCell ref="E7:G7"/>
    <mergeCell ref="H7:J7"/>
    <mergeCell ref="D20:D21"/>
    <mergeCell ref="E20:E21"/>
    <mergeCell ref="I20:I21"/>
    <mergeCell ref="G20:G21"/>
  </mergeCells>
  <phoneticPr fontId="0" type="noConversion"/>
  <hyperlinks>
    <hyperlink ref="C3" location="Indice!A1" display="Indice!A1" xr:uid="{00000000-0004-0000-1700-000000000000}"/>
  </hyperlinks>
  <pageMargins left="0.78740157480314965" right="0.74803149606299213" top="0.78740157480314965" bottom="0.98425196850393704" header="0" footer="0"/>
  <pageSetup paperSize="9" scale="66" orientation="landscape" verticalDpi="4294967292" r:id="rId1"/>
  <headerFooter alignWithMargins="0"/>
  <colBreaks count="1" manualBreakCount="1">
    <brk id="1" max="1048575" man="1"/>
  </colBreaks>
  <ignoredErrors>
    <ignoredError sqref="C1:I2 D3:P3 L2:P2 C4:K6 P4:P8 C8:F8 C7:D7 J7:K7 C14:D14 P9:P14 C35:P35 C9:D13 K8 C34:E34 C21:E21 C19:D19 L19:Q19 G21 L21:P22 C16:P16 C15 K15:P15 C22:C33 J34:P34 L25:P33 C37:P37 D36:P36 C52:P53 C40:C51 L38:P38 C38 C39 L40:P51 L39:P39 M20:P20 C18:P18 C17:G17 I17 L24:P24 L23 N23:P23 C20 L1:P1 K17:P17" formula="1"/>
    <ignoredError sqref="D15:G15" evalError="1" formula="1"/>
  </ignoredErrors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Hoja243">
    <pageSetUpPr autoPageBreaks="0" fitToPage="1"/>
  </sheetPr>
  <dimension ref="A1:AG91"/>
  <sheetViews>
    <sheetView showGridLines="0" topLeftCell="A58" workbookViewId="0">
      <selection activeCell="E27" sqref="E27"/>
    </sheetView>
  </sheetViews>
  <sheetFormatPr baseColWidth="10" defaultColWidth="11.42578125" defaultRowHeight="11.25"/>
  <cols>
    <col min="1" max="1" width="2.7109375" style="57" customWidth="1"/>
    <col min="2" max="2" width="10.140625" style="36" customWidth="1"/>
    <col min="3" max="3" width="13.5703125" style="36" customWidth="1"/>
    <col min="4" max="4" width="10.5703125" style="36" customWidth="1"/>
    <col min="5" max="5" width="11.5703125" style="36" customWidth="1"/>
    <col min="6" max="6" width="11.140625" style="36" customWidth="1"/>
    <col min="7" max="7" width="11.140625" style="36" bestFit="1" customWidth="1"/>
    <col min="8" max="8" width="11.28515625" style="27" customWidth="1"/>
    <col min="9" max="9" width="11.28515625" style="36" customWidth="1"/>
    <col min="10" max="10" width="10" style="404" customWidth="1"/>
    <col min="11" max="11" width="8.28515625" style="404" bestFit="1" customWidth="1"/>
    <col min="12" max="12" width="10.5703125" style="404" customWidth="1"/>
    <col min="13" max="13" width="11.140625" style="404" customWidth="1"/>
    <col min="14" max="14" width="7.85546875" style="404" bestFit="1" customWidth="1"/>
    <col min="15" max="15" width="9.7109375" style="405" bestFit="1" customWidth="1"/>
    <col min="16" max="16" width="7.85546875" style="36" bestFit="1" customWidth="1"/>
    <col min="17" max="17" width="5.7109375" style="36" bestFit="1" customWidth="1"/>
    <col min="18" max="18" width="9.85546875" style="36" bestFit="1" customWidth="1"/>
    <col min="19" max="20" width="10.140625" style="36" bestFit="1" customWidth="1"/>
    <col min="21" max="22" width="7.7109375" style="36" bestFit="1" customWidth="1"/>
    <col min="23" max="24" width="9" style="36" bestFit="1" customWidth="1"/>
    <col min="25" max="26" width="10.7109375" style="36" bestFit="1" customWidth="1"/>
    <col min="27" max="28" width="11.140625" style="36" bestFit="1" customWidth="1"/>
    <col min="29" max="30" width="10.42578125" style="36" bestFit="1" customWidth="1"/>
    <col min="31" max="32" width="11.42578125" style="36"/>
    <col min="33" max="34" width="10.42578125" style="36" bestFit="1" customWidth="1"/>
    <col min="35" max="36" width="8.5703125" style="36" bestFit="1" customWidth="1"/>
    <col min="37" max="16384" width="11.42578125" style="36"/>
  </cols>
  <sheetData>
    <row r="1" spans="1:33" s="18" customFormat="1" ht="21.75" customHeight="1">
      <c r="A1" s="56"/>
      <c r="F1" s="19"/>
      <c r="H1" s="54"/>
      <c r="I1" s="406"/>
      <c r="J1" s="402"/>
      <c r="K1" s="409" t="s">
        <v>206</v>
      </c>
      <c r="L1" s="402"/>
      <c r="M1" s="402"/>
      <c r="N1" s="402"/>
      <c r="O1" s="403"/>
    </row>
    <row r="2" spans="1:33" s="18" customFormat="1" ht="15" customHeight="1">
      <c r="A2" s="56"/>
      <c r="F2" s="19"/>
      <c r="H2" s="9"/>
      <c r="J2" s="402"/>
      <c r="K2" s="409" t="s">
        <v>219</v>
      </c>
      <c r="L2" s="402"/>
      <c r="M2" s="402"/>
      <c r="N2" s="402"/>
      <c r="O2" s="403"/>
    </row>
    <row r="3" spans="1:33" s="18" customFormat="1" ht="19.899999999999999" customHeight="1">
      <c r="A3" s="56"/>
      <c r="B3" s="12" t="str">
        <f>Indice!C4</f>
        <v>Servicios de ajuste e intercambios internacionales</v>
      </c>
      <c r="C3" s="13"/>
      <c r="D3" s="13"/>
      <c r="J3" s="402"/>
      <c r="K3" s="402"/>
      <c r="L3" s="402"/>
      <c r="M3" s="402"/>
      <c r="N3" s="402"/>
      <c r="O3" s="403"/>
    </row>
    <row r="4" spans="1:33">
      <c r="G4" s="18"/>
    </row>
    <row r="5" spans="1:33">
      <c r="B5" s="50" t="s">
        <v>61</v>
      </c>
      <c r="G5" s="18"/>
    </row>
    <row r="6" spans="1:33" ht="45">
      <c r="B6" s="229" t="s">
        <v>70</v>
      </c>
      <c r="C6" s="242" t="s">
        <v>89</v>
      </c>
      <c r="D6" s="242" t="s">
        <v>199</v>
      </c>
      <c r="E6" s="242" t="s">
        <v>194</v>
      </c>
      <c r="F6" s="242" t="s">
        <v>200</v>
      </c>
      <c r="G6" s="242" t="s">
        <v>92</v>
      </c>
      <c r="H6" s="242" t="s">
        <v>93</v>
      </c>
      <c r="I6" s="242" t="s">
        <v>63</v>
      </c>
      <c r="J6" s="431" t="s">
        <v>90</v>
      </c>
      <c r="K6" s="431" t="s">
        <v>91</v>
      </c>
      <c r="L6" s="431" t="s">
        <v>64</v>
      </c>
      <c r="M6" s="431" t="s">
        <v>65</v>
      </c>
      <c r="N6" s="431" t="s">
        <v>66</v>
      </c>
      <c r="O6" s="431" t="s">
        <v>3</v>
      </c>
      <c r="P6" s="432"/>
      <c r="Q6" s="424"/>
      <c r="R6" s="424"/>
      <c r="S6" s="424"/>
      <c r="T6" s="424"/>
      <c r="U6" s="424"/>
      <c r="V6" s="424"/>
      <c r="W6" s="424"/>
      <c r="X6" s="424"/>
      <c r="Y6" s="394"/>
      <c r="Z6" s="394"/>
      <c r="AA6" s="394"/>
      <c r="AB6" s="394"/>
      <c r="AC6" s="394"/>
      <c r="AD6" s="394"/>
      <c r="AE6" s="394"/>
      <c r="AF6" s="394"/>
      <c r="AG6" s="394"/>
    </row>
    <row r="7" spans="1:33">
      <c r="A7" s="58" t="s">
        <v>35</v>
      </c>
      <c r="B7" s="159" t="s">
        <v>4</v>
      </c>
      <c r="C7" s="230">
        <v>66.149751999999992</v>
      </c>
      <c r="D7" s="230">
        <f>SUM(J7:K7)</f>
        <v>8.0135500000000004</v>
      </c>
      <c r="E7" s="230">
        <v>118.582448</v>
      </c>
      <c r="F7" s="230">
        <f>SUM(L7:N7)</f>
        <v>63.753446999999994</v>
      </c>
      <c r="G7" s="230">
        <v>6.4000000000000003E-3</v>
      </c>
      <c r="H7" s="372">
        <v>0.44430000000000003</v>
      </c>
      <c r="I7" s="230">
        <v>14.555335999999999</v>
      </c>
      <c r="J7" s="431">
        <v>1.7953479999999999</v>
      </c>
      <c r="K7" s="431">
        <v>6.2182019999999998</v>
      </c>
      <c r="L7" s="431">
        <v>8.0018659999999997</v>
      </c>
      <c r="M7" s="431">
        <v>25.405082999999998</v>
      </c>
      <c r="N7" s="431">
        <v>30.346498</v>
      </c>
      <c r="O7" s="431">
        <v>271.50523300000003</v>
      </c>
      <c r="P7" s="431">
        <f>SUM(C7:I7)</f>
        <v>271.50523299999998</v>
      </c>
      <c r="Q7" s="424"/>
      <c r="R7" s="424"/>
      <c r="S7" s="424"/>
      <c r="T7" s="424"/>
      <c r="U7" s="424"/>
      <c r="V7" s="424"/>
      <c r="W7" s="424"/>
      <c r="X7" s="424"/>
      <c r="Y7" s="394"/>
      <c r="Z7" s="394"/>
      <c r="AA7" s="394"/>
      <c r="AB7" s="394"/>
      <c r="AC7" s="394"/>
      <c r="AD7" s="394"/>
      <c r="AE7" s="394"/>
      <c r="AF7" s="394"/>
      <c r="AG7" s="394"/>
    </row>
    <row r="8" spans="1:33">
      <c r="A8" s="58" t="s">
        <v>36</v>
      </c>
      <c r="B8" s="159" t="s">
        <v>5</v>
      </c>
      <c r="C8" s="230">
        <v>171.92658799999998</v>
      </c>
      <c r="D8" s="230">
        <f t="shared" ref="D8:D18" si="0">SUM(J8:K8)</f>
        <v>6.4546279999999996</v>
      </c>
      <c r="E8" s="230">
        <v>66.777448000000007</v>
      </c>
      <c r="F8" s="230">
        <f t="shared" ref="F8:F18" si="1">SUM(L8:N8)</f>
        <v>46.517262000000002</v>
      </c>
      <c r="G8" s="230">
        <v>1.32E-2</v>
      </c>
      <c r="H8" s="372">
        <v>0.359012</v>
      </c>
      <c r="I8" s="230">
        <v>15.121674000000001</v>
      </c>
      <c r="J8" s="431">
        <v>2.5788120000000001</v>
      </c>
      <c r="K8" s="431">
        <v>3.8758159999999999</v>
      </c>
      <c r="L8" s="431">
        <v>4.8027139999999999</v>
      </c>
      <c r="M8" s="431">
        <v>10.103634</v>
      </c>
      <c r="N8" s="431">
        <v>31.610914000000001</v>
      </c>
      <c r="O8" s="431">
        <v>307.16981199999998</v>
      </c>
      <c r="P8" s="431">
        <f>SUM(C8:I8)</f>
        <v>307.16981199999998</v>
      </c>
      <c r="Q8" s="424"/>
      <c r="R8" s="424"/>
      <c r="S8" s="424"/>
      <c r="T8" s="424"/>
      <c r="U8" s="424"/>
      <c r="V8" s="424"/>
      <c r="W8" s="424"/>
      <c r="X8" s="424"/>
      <c r="Y8" s="394"/>
      <c r="Z8" s="394"/>
      <c r="AA8" s="394"/>
      <c r="AB8" s="394"/>
      <c r="AC8" s="394"/>
      <c r="AD8" s="394"/>
      <c r="AE8" s="394"/>
      <c r="AF8" s="394"/>
      <c r="AG8" s="394"/>
    </row>
    <row r="9" spans="1:33">
      <c r="A9" s="58" t="s">
        <v>37</v>
      </c>
      <c r="B9" s="159" t="s">
        <v>0</v>
      </c>
      <c r="C9" s="230">
        <v>280.97541999999999</v>
      </c>
      <c r="D9" s="230">
        <f t="shared" si="0"/>
        <v>10.283211000000001</v>
      </c>
      <c r="E9" s="230">
        <v>73.733347999999992</v>
      </c>
      <c r="F9" s="230">
        <f t="shared" si="1"/>
        <v>49.99485</v>
      </c>
      <c r="G9" s="230">
        <v>4.2000000000000003E-2</v>
      </c>
      <c r="H9" s="372">
        <v>0.38568400000000003</v>
      </c>
      <c r="I9" s="230">
        <v>5.9926959999999996</v>
      </c>
      <c r="J9" s="431">
        <v>1.3036890000000001</v>
      </c>
      <c r="K9" s="431">
        <v>8.9795220000000011</v>
      </c>
      <c r="L9" s="431">
        <v>2.7647210000000002</v>
      </c>
      <c r="M9" s="431">
        <v>13.775872999999999</v>
      </c>
      <c r="N9" s="431">
        <v>33.454256000000001</v>
      </c>
      <c r="O9" s="431">
        <v>421.40720899999997</v>
      </c>
      <c r="P9" s="431">
        <f t="shared" ref="P9:P19" si="2">SUM(C9:I9)</f>
        <v>421.40720899999997</v>
      </c>
      <c r="Q9" s="424"/>
      <c r="R9" s="424"/>
      <c r="S9" s="424"/>
      <c r="T9" s="424"/>
      <c r="U9" s="424"/>
      <c r="V9" s="424"/>
      <c r="W9" s="424"/>
      <c r="X9" s="424"/>
      <c r="Y9" s="394"/>
      <c r="Z9" s="394"/>
      <c r="AA9" s="394"/>
      <c r="AB9" s="394"/>
      <c r="AC9" s="394"/>
      <c r="AD9" s="394"/>
      <c r="AE9" s="394"/>
      <c r="AF9" s="394"/>
      <c r="AG9" s="394"/>
    </row>
    <row r="10" spans="1:33">
      <c r="A10" s="58" t="s">
        <v>38</v>
      </c>
      <c r="B10" s="159" t="s">
        <v>2</v>
      </c>
      <c r="C10" s="230">
        <v>198.217095</v>
      </c>
      <c r="D10" s="230">
        <f t="shared" si="0"/>
        <v>7.4242769999999991</v>
      </c>
      <c r="E10" s="230">
        <v>58.385708000000001</v>
      </c>
      <c r="F10" s="230">
        <f t="shared" si="1"/>
        <v>49.010261</v>
      </c>
      <c r="G10" s="230">
        <v>1.32E-2</v>
      </c>
      <c r="H10" s="372">
        <v>0.66361999999999999</v>
      </c>
      <c r="I10" s="230">
        <v>15.767190000000001</v>
      </c>
      <c r="J10" s="431">
        <v>0.75287699999999991</v>
      </c>
      <c r="K10" s="431">
        <v>6.6713999999999993</v>
      </c>
      <c r="L10" s="431">
        <v>10.976437000000001</v>
      </c>
      <c r="M10" s="431">
        <v>5.8319489999999998</v>
      </c>
      <c r="N10" s="431">
        <v>32.201875000000001</v>
      </c>
      <c r="O10" s="431">
        <v>329.48135100000002</v>
      </c>
      <c r="P10" s="431">
        <f t="shared" si="2"/>
        <v>329.48135100000002</v>
      </c>
      <c r="Q10" s="424"/>
      <c r="R10" s="424"/>
      <c r="S10" s="424"/>
      <c r="T10" s="424"/>
      <c r="U10" s="424"/>
      <c r="V10" s="424"/>
      <c r="W10" s="424"/>
      <c r="X10" s="424"/>
      <c r="Y10" s="394"/>
      <c r="Z10" s="394"/>
      <c r="AA10" s="394"/>
      <c r="AB10" s="394"/>
      <c r="AC10" s="394"/>
      <c r="AD10" s="394"/>
      <c r="AE10" s="394"/>
      <c r="AF10" s="394"/>
      <c r="AG10" s="394"/>
    </row>
    <row r="11" spans="1:33">
      <c r="A11" s="58" t="s">
        <v>37</v>
      </c>
      <c r="B11" s="159" t="s">
        <v>6</v>
      </c>
      <c r="C11" s="230">
        <v>79.630887000000001</v>
      </c>
      <c r="D11" s="230">
        <f t="shared" si="0"/>
        <v>9.5684719999999999</v>
      </c>
      <c r="E11" s="230">
        <v>89.502543000000003</v>
      </c>
      <c r="F11" s="230">
        <f t="shared" si="1"/>
        <v>28.306186</v>
      </c>
      <c r="G11" s="230">
        <v>3.6400000000000002E-2</v>
      </c>
      <c r="H11" s="372">
        <v>0.383212</v>
      </c>
      <c r="I11" s="230">
        <v>13.62124</v>
      </c>
      <c r="J11" s="431">
        <v>0.91701700000000008</v>
      </c>
      <c r="K11" s="431">
        <v>8.6514550000000003</v>
      </c>
      <c r="L11" s="431">
        <v>4.9599279999999997</v>
      </c>
      <c r="M11" s="431">
        <v>6.8414960000000002</v>
      </c>
      <c r="N11" s="431">
        <v>16.504761999999999</v>
      </c>
      <c r="O11" s="431">
        <v>221.04894000000002</v>
      </c>
      <c r="P11" s="431">
        <f t="shared" si="2"/>
        <v>221.04893999999999</v>
      </c>
      <c r="Q11" s="424"/>
      <c r="R11" s="424"/>
      <c r="S11" s="424"/>
      <c r="T11" s="424"/>
      <c r="U11" s="424"/>
      <c r="V11" s="424"/>
      <c r="W11" s="424"/>
      <c r="X11" s="424"/>
      <c r="Y11" s="394"/>
      <c r="Z11" s="394"/>
      <c r="AA11" s="394"/>
      <c r="AB11" s="394"/>
      <c r="AC11" s="394"/>
      <c r="AD11" s="394"/>
      <c r="AE11" s="394"/>
      <c r="AF11" s="394"/>
      <c r="AG11" s="394"/>
    </row>
    <row r="12" spans="1:33">
      <c r="A12" s="58" t="s">
        <v>39</v>
      </c>
      <c r="B12" s="159" t="s">
        <v>7</v>
      </c>
      <c r="C12" s="230">
        <v>63.327534</v>
      </c>
      <c r="D12" s="230">
        <f t="shared" si="0"/>
        <v>7.4583399999999997</v>
      </c>
      <c r="E12" s="230">
        <v>122.80922500000001</v>
      </c>
      <c r="F12" s="230">
        <f t="shared" si="1"/>
        <v>19.691963999999999</v>
      </c>
      <c r="G12" s="230">
        <v>2.9600000000000001E-2</v>
      </c>
      <c r="H12" s="372">
        <v>0.258876</v>
      </c>
      <c r="I12" s="230">
        <v>11.34102</v>
      </c>
      <c r="J12" s="431">
        <v>1.721506</v>
      </c>
      <c r="K12" s="431">
        <v>5.736834</v>
      </c>
      <c r="L12" s="431">
        <v>2.0927510000000002</v>
      </c>
      <c r="M12" s="431">
        <v>8.1738490000000006</v>
      </c>
      <c r="N12" s="431">
        <v>9.4253640000000001</v>
      </c>
      <c r="O12" s="431">
        <v>224.91655900000001</v>
      </c>
      <c r="P12" s="431">
        <f t="shared" si="2"/>
        <v>224.91655899999995</v>
      </c>
      <c r="Q12" s="424"/>
      <c r="R12" s="424"/>
      <c r="S12" s="424"/>
      <c r="T12" s="424"/>
      <c r="U12" s="424"/>
      <c r="V12" s="424"/>
      <c r="W12" s="424"/>
      <c r="X12" s="424"/>
      <c r="Y12" s="394"/>
      <c r="Z12" s="394"/>
      <c r="AA12" s="394"/>
      <c r="AB12" s="394"/>
      <c r="AC12" s="394"/>
      <c r="AD12" s="394"/>
      <c r="AE12" s="394"/>
      <c r="AF12" s="394"/>
      <c r="AG12" s="394"/>
    </row>
    <row r="13" spans="1:33">
      <c r="A13" s="58" t="s">
        <v>39</v>
      </c>
      <c r="B13" s="159" t="s">
        <v>8</v>
      </c>
      <c r="C13" s="230">
        <v>81.703630999999987</v>
      </c>
      <c r="D13" s="230">
        <f t="shared" si="0"/>
        <v>7.2293270000000005</v>
      </c>
      <c r="E13" s="230">
        <v>146.24414100000001</v>
      </c>
      <c r="F13" s="230">
        <f t="shared" si="1"/>
        <v>15.216604</v>
      </c>
      <c r="G13" s="230">
        <v>7.1999999999999998E-3</v>
      </c>
      <c r="H13" s="372">
        <v>5.7183999999999999E-2</v>
      </c>
      <c r="I13" s="230">
        <v>14.110825999999999</v>
      </c>
      <c r="J13" s="431">
        <v>1.709557</v>
      </c>
      <c r="K13" s="431">
        <v>5.5197700000000003</v>
      </c>
      <c r="L13" s="431">
        <v>2.5313279999999998</v>
      </c>
      <c r="M13" s="431">
        <v>3.3245960000000001</v>
      </c>
      <c r="N13" s="431">
        <v>9.3606800000000003</v>
      </c>
      <c r="O13" s="431">
        <v>264.56891300000001</v>
      </c>
      <c r="P13" s="431">
        <f t="shared" si="2"/>
        <v>264.56891300000001</v>
      </c>
      <c r="Q13" s="424"/>
      <c r="R13" s="424"/>
      <c r="S13" s="424"/>
      <c r="T13" s="424"/>
      <c r="U13" s="424"/>
      <c r="V13" s="424"/>
      <c r="W13" s="424"/>
      <c r="X13" s="424"/>
      <c r="Y13" s="394"/>
      <c r="Z13" s="394"/>
      <c r="AA13" s="394"/>
      <c r="AB13" s="394"/>
      <c r="AC13" s="394"/>
      <c r="AD13" s="394"/>
      <c r="AE13" s="394"/>
      <c r="AF13" s="394"/>
      <c r="AG13" s="394"/>
    </row>
    <row r="14" spans="1:33">
      <c r="A14" s="58" t="s">
        <v>38</v>
      </c>
      <c r="B14" s="159" t="s">
        <v>9</v>
      </c>
      <c r="C14" s="230">
        <v>196.32647700000001</v>
      </c>
      <c r="D14" s="230">
        <f t="shared" si="0"/>
        <v>6.2508629999999998</v>
      </c>
      <c r="E14" s="230">
        <v>70.911293999999998</v>
      </c>
      <c r="F14" s="230">
        <f t="shared" si="1"/>
        <v>20.946499000000003</v>
      </c>
      <c r="G14" s="230">
        <v>2.4799999999999999E-2</v>
      </c>
      <c r="H14" s="372">
        <v>0.35995199999999999</v>
      </c>
      <c r="I14" s="230">
        <v>16.466107000000001</v>
      </c>
      <c r="J14" s="431">
        <v>0.487153</v>
      </c>
      <c r="K14" s="431">
        <v>5.7637099999999997</v>
      </c>
      <c r="L14" s="431">
        <v>2.3172800000000002</v>
      </c>
      <c r="M14" s="431">
        <v>2.7865739999999999</v>
      </c>
      <c r="N14" s="431">
        <v>15.842645000000001</v>
      </c>
      <c r="O14" s="431">
        <v>311.28599200000002</v>
      </c>
      <c r="P14" s="431">
        <f t="shared" si="2"/>
        <v>311.28599200000014</v>
      </c>
      <c r="Q14" s="424"/>
      <c r="R14" s="424"/>
      <c r="S14" s="424"/>
      <c r="T14" s="424"/>
      <c r="U14" s="424"/>
      <c r="V14" s="424"/>
      <c r="W14" s="424"/>
      <c r="X14" s="424"/>
      <c r="Y14" s="394"/>
      <c r="Z14" s="394"/>
      <c r="AA14" s="394"/>
      <c r="AB14" s="394"/>
      <c r="AC14" s="394"/>
      <c r="AD14" s="394"/>
      <c r="AE14" s="394"/>
      <c r="AF14" s="394"/>
      <c r="AG14" s="394"/>
    </row>
    <row r="15" spans="1:33">
      <c r="A15" s="58" t="s">
        <v>40</v>
      </c>
      <c r="B15" s="159" t="s">
        <v>10</v>
      </c>
      <c r="C15" s="230">
        <v>245.65154100000001</v>
      </c>
      <c r="D15" s="230">
        <f t="shared" si="0"/>
        <v>7.7183440000000001</v>
      </c>
      <c r="E15" s="230">
        <v>76.94849099999999</v>
      </c>
      <c r="F15" s="230">
        <f t="shared" si="1"/>
        <v>27.978093000000001</v>
      </c>
      <c r="G15" s="230">
        <v>1.6000000000000001E-3</v>
      </c>
      <c r="H15" s="372">
        <v>0.52128399999999997</v>
      </c>
      <c r="I15" s="230">
        <v>17.078901999999999</v>
      </c>
      <c r="J15" s="431">
        <v>1.3060699999999998</v>
      </c>
      <c r="K15" s="431">
        <v>6.412274</v>
      </c>
      <c r="L15" s="431">
        <v>1.9410070000000001</v>
      </c>
      <c r="M15" s="431">
        <v>4.3553170000000003</v>
      </c>
      <c r="N15" s="431">
        <v>21.681768999999999</v>
      </c>
      <c r="O15" s="431">
        <v>375.89825500000001</v>
      </c>
      <c r="P15" s="431">
        <f t="shared" si="2"/>
        <v>375.89825499999995</v>
      </c>
      <c r="Q15" s="424"/>
      <c r="R15" s="424"/>
      <c r="S15" s="424"/>
      <c r="T15" s="424"/>
      <c r="U15" s="424"/>
      <c r="V15" s="424"/>
      <c r="W15" s="424"/>
      <c r="X15" s="424"/>
      <c r="Y15" s="394"/>
      <c r="Z15" s="394"/>
      <c r="AA15" s="394"/>
      <c r="AB15" s="394"/>
      <c r="AC15" s="394"/>
      <c r="AD15" s="394"/>
      <c r="AE15" s="394"/>
      <c r="AF15" s="394"/>
      <c r="AG15" s="394"/>
    </row>
    <row r="16" spans="1:33">
      <c r="A16" s="58" t="s">
        <v>41</v>
      </c>
      <c r="B16" s="159" t="s">
        <v>11</v>
      </c>
      <c r="C16" s="230">
        <v>147.527547</v>
      </c>
      <c r="D16" s="230">
        <f t="shared" si="0"/>
        <v>11.323003999999999</v>
      </c>
      <c r="E16" s="230">
        <v>85.253466000000003</v>
      </c>
      <c r="F16" s="230">
        <f t="shared" si="1"/>
        <v>30.742964000000001</v>
      </c>
      <c r="G16" s="230">
        <v>1.6000000000000001E-3</v>
      </c>
      <c r="H16" s="372">
        <v>0.64508399999999999</v>
      </c>
      <c r="I16" s="230">
        <v>14.687727000000001</v>
      </c>
      <c r="J16" s="431">
        <v>3.5011489999999998</v>
      </c>
      <c r="K16" s="431">
        <v>7.8218549999999993</v>
      </c>
      <c r="L16" s="431">
        <v>8.5741589999999999</v>
      </c>
      <c r="M16" s="431">
        <v>4.8176410000000001</v>
      </c>
      <c r="N16" s="431">
        <v>17.351164000000001</v>
      </c>
      <c r="O16" s="431">
        <v>290.18139200000002</v>
      </c>
      <c r="P16" s="431">
        <f t="shared" si="2"/>
        <v>290.18139200000002</v>
      </c>
      <c r="Q16" s="424"/>
      <c r="R16" s="424"/>
      <c r="S16" s="424"/>
      <c r="T16" s="424"/>
      <c r="U16" s="424"/>
      <c r="V16" s="424"/>
      <c r="W16" s="424"/>
      <c r="X16" s="424"/>
      <c r="Y16" s="394"/>
      <c r="Z16" s="394"/>
      <c r="AA16" s="394"/>
      <c r="AB16" s="394"/>
      <c r="AC16" s="394"/>
      <c r="AD16" s="394"/>
      <c r="AE16" s="394"/>
      <c r="AF16" s="394"/>
      <c r="AG16" s="394"/>
    </row>
    <row r="17" spans="1:33">
      <c r="A17" s="58" t="s">
        <v>42</v>
      </c>
      <c r="B17" s="159" t="s">
        <v>12</v>
      </c>
      <c r="C17" s="230">
        <v>192.72588099999999</v>
      </c>
      <c r="D17" s="230">
        <f t="shared" si="0"/>
        <v>6.4296039999999994</v>
      </c>
      <c r="E17" s="230">
        <v>86.515224000000003</v>
      </c>
      <c r="F17" s="230">
        <f t="shared" si="1"/>
        <v>31.683134000000003</v>
      </c>
      <c r="G17" s="230">
        <v>0.01</v>
      </c>
      <c r="H17" s="372">
        <v>0.474188</v>
      </c>
      <c r="I17" s="230">
        <v>14.518127</v>
      </c>
      <c r="J17" s="431">
        <v>2.9430369999999999</v>
      </c>
      <c r="K17" s="431">
        <v>3.486567</v>
      </c>
      <c r="L17" s="431">
        <v>9.9701020000000007</v>
      </c>
      <c r="M17" s="431">
        <v>7.5892200000000001</v>
      </c>
      <c r="N17" s="431">
        <v>14.123811999999999</v>
      </c>
      <c r="O17" s="431">
        <v>332.35615799999999</v>
      </c>
      <c r="P17" s="431">
        <f t="shared" si="2"/>
        <v>332.35615799999999</v>
      </c>
      <c r="Q17" s="424"/>
      <c r="R17" s="424"/>
      <c r="S17" s="424"/>
      <c r="T17" s="424"/>
      <c r="U17" s="424"/>
      <c r="V17" s="424"/>
      <c r="W17" s="424"/>
      <c r="X17" s="424"/>
      <c r="Y17" s="394"/>
      <c r="Z17" s="394"/>
      <c r="AA17" s="394"/>
      <c r="AB17" s="394"/>
      <c r="AC17" s="394"/>
      <c r="AD17" s="394"/>
      <c r="AE17" s="394"/>
      <c r="AF17" s="394"/>
      <c r="AG17" s="394"/>
    </row>
    <row r="18" spans="1:33">
      <c r="A18" s="58" t="s">
        <v>43</v>
      </c>
      <c r="B18" s="159" t="s">
        <v>13</v>
      </c>
      <c r="C18" s="230">
        <v>254.19398000000001</v>
      </c>
      <c r="D18" s="230">
        <f t="shared" si="0"/>
        <v>9.8280320000000003</v>
      </c>
      <c r="E18" s="230">
        <v>96.402084000000002</v>
      </c>
      <c r="F18" s="230">
        <f t="shared" si="1"/>
        <v>38.287170000000003</v>
      </c>
      <c r="G18" s="230">
        <v>1.4E-2</v>
      </c>
      <c r="H18" s="372">
        <v>0.43325999999999998</v>
      </c>
      <c r="I18" s="230">
        <v>15.184871999999999</v>
      </c>
      <c r="J18" s="431">
        <v>1.621588</v>
      </c>
      <c r="K18" s="431">
        <v>8.2064439999999994</v>
      </c>
      <c r="L18" s="431">
        <v>11.330485000000001</v>
      </c>
      <c r="M18" s="431">
        <v>13.342370000000001</v>
      </c>
      <c r="N18" s="431">
        <v>13.614315000000001</v>
      </c>
      <c r="O18" s="431">
        <v>414.34339799999998</v>
      </c>
      <c r="P18" s="431">
        <f t="shared" si="2"/>
        <v>414.34339800000004</v>
      </c>
      <c r="Q18" s="424"/>
      <c r="R18" s="424"/>
      <c r="S18" s="424"/>
      <c r="T18" s="424"/>
      <c r="U18" s="424"/>
      <c r="V18" s="424"/>
      <c r="W18" s="424"/>
      <c r="X18" s="424"/>
      <c r="Y18" s="394"/>
      <c r="Z18" s="394"/>
      <c r="AA18" s="394"/>
      <c r="AB18" s="394"/>
      <c r="AC18" s="394"/>
      <c r="AD18" s="394"/>
      <c r="AE18" s="394"/>
      <c r="AF18" s="394"/>
      <c r="AG18" s="394"/>
    </row>
    <row r="19" spans="1:33">
      <c r="B19" s="231" t="s">
        <v>60</v>
      </c>
      <c r="C19" s="232">
        <f>(SUM(C7:C18))</f>
        <v>1978.3563329999999</v>
      </c>
      <c r="D19" s="232">
        <f t="shared" ref="D19:I19" si="3">(SUM(D7:D18))</f>
        <v>97.981651999999997</v>
      </c>
      <c r="E19" s="232">
        <f t="shared" si="3"/>
        <v>1092.0654199999999</v>
      </c>
      <c r="F19" s="232">
        <f t="shared" si="3"/>
        <v>422.12843400000003</v>
      </c>
      <c r="G19" s="232">
        <f t="shared" si="3"/>
        <v>0.2</v>
      </c>
      <c r="H19" s="232">
        <f t="shared" si="3"/>
        <v>4.9856559999999988</v>
      </c>
      <c r="I19" s="232">
        <f t="shared" si="3"/>
        <v>168.445717</v>
      </c>
      <c r="J19" s="431">
        <f t="shared" ref="J19:O19" si="4">(SUM(J7:J18))</f>
        <v>20.637802999999998</v>
      </c>
      <c r="K19" s="431">
        <f t="shared" si="4"/>
        <v>77.343848999999992</v>
      </c>
      <c r="L19" s="431">
        <f t="shared" si="4"/>
        <v>70.262777999999997</v>
      </c>
      <c r="M19" s="431">
        <f t="shared" si="4"/>
        <v>106.34760199999999</v>
      </c>
      <c r="N19" s="431">
        <f t="shared" si="4"/>
        <v>245.51805400000003</v>
      </c>
      <c r="O19" s="431">
        <f t="shared" si="4"/>
        <v>3764.1632119999999</v>
      </c>
      <c r="P19" s="431">
        <f t="shared" si="2"/>
        <v>3764.1632119999999</v>
      </c>
      <c r="Q19" s="424"/>
      <c r="R19" s="424"/>
      <c r="S19" s="424"/>
      <c r="T19" s="424"/>
      <c r="U19" s="424"/>
      <c r="V19" s="424"/>
      <c r="W19" s="424"/>
      <c r="X19" s="424"/>
      <c r="Y19" s="394"/>
      <c r="Z19" s="394"/>
      <c r="AA19" s="394"/>
      <c r="AB19" s="394"/>
      <c r="AC19" s="394"/>
      <c r="AD19" s="394"/>
      <c r="AE19" s="394"/>
      <c r="AF19" s="394"/>
      <c r="AG19" s="394"/>
    </row>
    <row r="20" spans="1:33" ht="6.75" customHeight="1">
      <c r="C20" s="27"/>
      <c r="D20" s="27"/>
      <c r="E20" s="27"/>
      <c r="F20" s="27"/>
      <c r="G20" s="27"/>
      <c r="I20" s="27"/>
      <c r="J20" s="432"/>
      <c r="K20" s="432"/>
      <c r="L20" s="432"/>
      <c r="M20" s="432"/>
      <c r="N20" s="432"/>
      <c r="O20" s="432"/>
      <c r="P20" s="432"/>
      <c r="Q20" s="424"/>
      <c r="R20" s="424"/>
      <c r="S20" s="424"/>
      <c r="T20" s="424"/>
      <c r="U20" s="424"/>
      <c r="V20" s="424"/>
      <c r="W20" s="424"/>
      <c r="X20" s="424"/>
      <c r="Y20" s="394"/>
      <c r="Z20" s="394"/>
      <c r="AA20" s="394"/>
      <c r="AB20" s="394"/>
      <c r="AC20" s="394"/>
      <c r="AD20" s="394"/>
      <c r="AE20" s="394"/>
      <c r="AF20" s="394"/>
      <c r="AG20" s="394"/>
    </row>
    <row r="21" spans="1:33" ht="45">
      <c r="B21" s="229" t="s">
        <v>71</v>
      </c>
      <c r="C21" s="242" t="s">
        <v>89</v>
      </c>
      <c r="D21" s="242" t="s">
        <v>199</v>
      </c>
      <c r="E21" s="242" t="s">
        <v>194</v>
      </c>
      <c r="F21" s="242" t="s">
        <v>200</v>
      </c>
      <c r="G21" s="242" t="s">
        <v>92</v>
      </c>
      <c r="H21" s="242" t="s">
        <v>93</v>
      </c>
      <c r="I21" s="242" t="s">
        <v>63</v>
      </c>
      <c r="J21" s="431" t="s">
        <v>90</v>
      </c>
      <c r="K21" s="431" t="s">
        <v>91</v>
      </c>
      <c r="L21" s="431" t="s">
        <v>64</v>
      </c>
      <c r="M21" s="431" t="s">
        <v>65</v>
      </c>
      <c r="N21" s="431" t="s">
        <v>66</v>
      </c>
      <c r="O21" s="431" t="s">
        <v>3</v>
      </c>
      <c r="P21" s="432"/>
      <c r="Q21" s="424"/>
      <c r="R21" s="424"/>
      <c r="S21" s="424"/>
      <c r="T21" s="424"/>
      <c r="U21" s="424"/>
      <c r="V21" s="424"/>
      <c r="W21" s="424"/>
      <c r="X21" s="424"/>
      <c r="Y21" s="394"/>
      <c r="Z21" s="394"/>
      <c r="AA21" s="394"/>
      <c r="AB21" s="394"/>
      <c r="AC21" s="394"/>
      <c r="AD21" s="394"/>
      <c r="AE21" s="394"/>
      <c r="AF21" s="394"/>
      <c r="AG21" s="394"/>
    </row>
    <row r="22" spans="1:33">
      <c r="A22" s="58" t="s">
        <v>35</v>
      </c>
      <c r="B22" s="159" t="s">
        <v>4</v>
      </c>
      <c r="C22" s="230">
        <v>293.35528999999997</v>
      </c>
      <c r="D22" s="230">
        <f>SUM(J22:K22)</f>
        <v>57.601379000000001</v>
      </c>
      <c r="E22" s="230">
        <v>81.552619000000007</v>
      </c>
      <c r="F22" s="230">
        <f>SUM(L22:N22)</f>
        <v>29.201357000000002</v>
      </c>
      <c r="G22" s="372">
        <v>3.2000000000000002E-3</v>
      </c>
      <c r="H22" s="372">
        <v>0.315716</v>
      </c>
      <c r="I22" s="230">
        <v>15.280798000000001</v>
      </c>
      <c r="J22" s="431">
        <v>6.7372420000000002</v>
      </c>
      <c r="K22" s="431">
        <v>50.864136999999999</v>
      </c>
      <c r="L22" s="431">
        <v>4.1312049999999996</v>
      </c>
      <c r="M22" s="431">
        <v>8.606973</v>
      </c>
      <c r="N22" s="431">
        <v>16.463179</v>
      </c>
      <c r="O22" s="431">
        <v>477.31035900000001</v>
      </c>
      <c r="P22" s="431">
        <f>SUM(C22:I22)</f>
        <v>477.31035900000001</v>
      </c>
      <c r="Q22" s="424"/>
      <c r="R22" s="424"/>
      <c r="S22" s="424"/>
      <c r="T22" s="424"/>
      <c r="U22" s="424"/>
      <c r="V22" s="424"/>
      <c r="W22" s="424"/>
      <c r="X22" s="424"/>
      <c r="Y22" s="394"/>
      <c r="Z22" s="394"/>
      <c r="AA22" s="394"/>
      <c r="AB22" s="394"/>
      <c r="AC22" s="394"/>
      <c r="AD22" s="394"/>
      <c r="AE22" s="394"/>
      <c r="AF22" s="394"/>
      <c r="AG22" s="394"/>
    </row>
    <row r="23" spans="1:33">
      <c r="A23" s="58" t="s">
        <v>36</v>
      </c>
      <c r="B23" s="159" t="s">
        <v>5</v>
      </c>
      <c r="C23" s="230">
        <v>57.311048</v>
      </c>
      <c r="D23" s="230">
        <f t="shared" ref="D23:D33" si="5">SUM(J23:K23)</f>
        <v>37.702117999999999</v>
      </c>
      <c r="E23" s="230">
        <v>104.90642100000001</v>
      </c>
      <c r="F23" s="230">
        <f t="shared" ref="F23:F33" si="6">SUM(L23:N23)</f>
        <v>48.151488999999998</v>
      </c>
      <c r="G23" s="372">
        <v>4.4000000000000003E-3</v>
      </c>
      <c r="H23" s="372">
        <v>0.35781599999999997</v>
      </c>
      <c r="I23" s="230">
        <v>10.484985</v>
      </c>
      <c r="J23" s="431">
        <v>3.4740289999999998</v>
      </c>
      <c r="K23" s="431">
        <v>34.228088999999997</v>
      </c>
      <c r="L23" s="431">
        <v>2.9752559999999999</v>
      </c>
      <c r="M23" s="431">
        <v>11.461974</v>
      </c>
      <c r="N23" s="431">
        <v>33.714258999999998</v>
      </c>
      <c r="O23" s="431">
        <v>258.91827699999999</v>
      </c>
      <c r="P23" s="431">
        <f t="shared" ref="P23:P34" si="7">SUM(C23:I23)</f>
        <v>258.91827700000005</v>
      </c>
      <c r="Q23" s="424"/>
      <c r="R23" s="424"/>
      <c r="S23" s="424"/>
      <c r="T23" s="424"/>
      <c r="U23" s="424"/>
      <c r="V23" s="424"/>
      <c r="W23" s="424"/>
      <c r="X23" s="424"/>
      <c r="Y23" s="394"/>
      <c r="Z23" s="394"/>
      <c r="AA23" s="394"/>
      <c r="AB23" s="394"/>
      <c r="AC23" s="394"/>
      <c r="AD23" s="394"/>
      <c r="AE23" s="394"/>
      <c r="AF23" s="394"/>
      <c r="AG23" s="394"/>
    </row>
    <row r="24" spans="1:33">
      <c r="A24" s="58" t="s">
        <v>37</v>
      </c>
      <c r="B24" s="159" t="s">
        <v>0</v>
      </c>
      <c r="C24" s="230">
        <v>28.600411000000001</v>
      </c>
      <c r="D24" s="230">
        <f t="shared" si="5"/>
        <v>28.430121000000003</v>
      </c>
      <c r="E24" s="230">
        <v>93.022614000000004</v>
      </c>
      <c r="F24" s="230">
        <f t="shared" si="6"/>
        <v>47.141391999999996</v>
      </c>
      <c r="G24" s="372">
        <v>2.4399999999999998E-2</v>
      </c>
      <c r="H24" s="372">
        <v>0.32445999999999997</v>
      </c>
      <c r="I24" s="230">
        <v>26.631241000000003</v>
      </c>
      <c r="J24" s="431">
        <v>3.478812</v>
      </c>
      <c r="K24" s="431">
        <v>24.951309000000002</v>
      </c>
      <c r="L24" s="431">
        <v>7.0443950000000006</v>
      </c>
      <c r="M24" s="431">
        <v>10.622081</v>
      </c>
      <c r="N24" s="431">
        <v>29.474916</v>
      </c>
      <c r="O24" s="431">
        <v>224.17463899999998</v>
      </c>
      <c r="P24" s="431">
        <f t="shared" si="7"/>
        <v>224.17463900000001</v>
      </c>
      <c r="Q24" s="424"/>
      <c r="R24" s="424"/>
      <c r="S24" s="424"/>
      <c r="T24" s="424"/>
      <c r="U24" s="424"/>
      <c r="V24" s="424"/>
      <c r="W24" s="424"/>
      <c r="X24" s="424"/>
      <c r="Y24" s="394"/>
      <c r="Z24" s="394"/>
      <c r="AA24" s="394"/>
      <c r="AB24" s="394"/>
      <c r="AC24" s="394"/>
      <c r="AD24" s="394"/>
      <c r="AE24" s="394"/>
      <c r="AF24" s="394"/>
      <c r="AG24" s="394"/>
    </row>
    <row r="25" spans="1:33">
      <c r="A25" s="58" t="s">
        <v>38</v>
      </c>
      <c r="B25" s="159" t="s">
        <v>2</v>
      </c>
      <c r="C25" s="230">
        <v>74.953795999999997</v>
      </c>
      <c r="D25" s="230">
        <f t="shared" si="5"/>
        <v>58.288257000000002</v>
      </c>
      <c r="E25" s="230">
        <v>138.222962</v>
      </c>
      <c r="F25" s="230">
        <f t="shared" si="6"/>
        <v>74.108029999999999</v>
      </c>
      <c r="G25" s="372">
        <v>1.04E-2</v>
      </c>
      <c r="H25" s="372">
        <v>0.39650400000000002</v>
      </c>
      <c r="I25" s="230">
        <v>12.658815000000001</v>
      </c>
      <c r="J25" s="431">
        <v>5.137867</v>
      </c>
      <c r="K25" s="431">
        <v>53.150390000000002</v>
      </c>
      <c r="L25" s="431">
        <v>3.255757</v>
      </c>
      <c r="M25" s="431">
        <v>16.368606</v>
      </c>
      <c r="N25" s="431">
        <v>54.483667000000004</v>
      </c>
      <c r="O25" s="431">
        <v>358.63876400000004</v>
      </c>
      <c r="P25" s="431">
        <f t="shared" si="7"/>
        <v>358.63876399999998</v>
      </c>
      <c r="Q25" s="424"/>
      <c r="R25" s="424"/>
      <c r="S25" s="424"/>
      <c r="T25" s="424"/>
      <c r="U25" s="424"/>
      <c r="V25" s="424"/>
      <c r="W25" s="424"/>
      <c r="X25" s="424"/>
      <c r="Y25" s="394"/>
      <c r="Z25" s="394"/>
      <c r="AA25" s="394"/>
      <c r="AB25" s="394"/>
      <c r="AC25" s="394"/>
      <c r="AD25" s="394"/>
      <c r="AE25" s="394"/>
      <c r="AF25" s="394"/>
      <c r="AG25" s="394"/>
    </row>
    <row r="26" spans="1:33">
      <c r="A26" s="58" t="s">
        <v>37</v>
      </c>
      <c r="B26" s="159" t="s">
        <v>6</v>
      </c>
      <c r="C26" s="230">
        <v>107.84098</v>
      </c>
      <c r="D26" s="230">
        <f t="shared" si="5"/>
        <v>51.266879000000003</v>
      </c>
      <c r="E26" s="230">
        <v>65.953242000000003</v>
      </c>
      <c r="F26" s="230">
        <f t="shared" si="6"/>
        <v>86.961754999999997</v>
      </c>
      <c r="G26" s="372">
        <v>1.6399999999999998E-2</v>
      </c>
      <c r="H26" s="372">
        <v>0.49756</v>
      </c>
      <c r="I26" s="230">
        <v>16.168272000000002</v>
      </c>
      <c r="J26" s="431">
        <v>6.9175849999999999</v>
      </c>
      <c r="K26" s="431">
        <v>44.349294</v>
      </c>
      <c r="L26" s="431">
        <v>8.5952029999999997</v>
      </c>
      <c r="M26" s="431">
        <v>17.688172999999999</v>
      </c>
      <c r="N26" s="431">
        <v>60.678379</v>
      </c>
      <c r="O26" s="431">
        <v>328.70508799999999</v>
      </c>
      <c r="P26" s="431">
        <f t="shared" si="7"/>
        <v>328.70508799999999</v>
      </c>
      <c r="Q26" s="424"/>
      <c r="R26" s="424"/>
      <c r="S26" s="424"/>
      <c r="T26" s="424"/>
      <c r="U26" s="424"/>
      <c r="V26" s="424"/>
      <c r="W26" s="424"/>
      <c r="X26" s="424"/>
      <c r="Y26" s="394"/>
      <c r="Z26" s="394"/>
      <c r="AA26" s="394"/>
      <c r="AB26" s="394"/>
      <c r="AC26" s="394"/>
      <c r="AD26" s="394"/>
      <c r="AE26" s="394"/>
      <c r="AF26" s="394"/>
      <c r="AG26" s="394"/>
    </row>
    <row r="27" spans="1:33">
      <c r="A27" s="58" t="s">
        <v>39</v>
      </c>
      <c r="B27" s="159" t="s">
        <v>7</v>
      </c>
      <c r="C27" s="230">
        <v>179.03028800000001</v>
      </c>
      <c r="D27" s="230">
        <f t="shared" si="5"/>
        <v>48.800806999999999</v>
      </c>
      <c r="E27" s="230">
        <v>58.464243000000003</v>
      </c>
      <c r="F27" s="230">
        <f t="shared" si="6"/>
        <v>115.657353</v>
      </c>
      <c r="G27" s="372">
        <v>1.9199999999999998E-2</v>
      </c>
      <c r="H27" s="372">
        <v>0.23910400000000001</v>
      </c>
      <c r="I27" s="230">
        <v>18.691258000000001</v>
      </c>
      <c r="J27" s="431">
        <v>8.3563939999999999</v>
      </c>
      <c r="K27" s="431">
        <v>40.444412999999997</v>
      </c>
      <c r="L27" s="431">
        <v>6.2558599999999993</v>
      </c>
      <c r="M27" s="431">
        <v>28.143042000000001</v>
      </c>
      <c r="N27" s="431">
        <v>81.258451000000008</v>
      </c>
      <c r="O27" s="431">
        <v>420.90225300000003</v>
      </c>
      <c r="P27" s="431">
        <f t="shared" si="7"/>
        <v>420.90225300000003</v>
      </c>
      <c r="Q27" s="424"/>
      <c r="R27" s="424"/>
      <c r="S27" s="424"/>
      <c r="T27" s="424"/>
      <c r="U27" s="424"/>
      <c r="V27" s="424"/>
      <c r="W27" s="424"/>
      <c r="X27" s="424"/>
      <c r="Y27" s="394"/>
      <c r="Z27" s="394"/>
      <c r="AA27" s="394"/>
      <c r="AB27" s="394"/>
      <c r="AC27" s="394"/>
      <c r="AD27" s="394"/>
      <c r="AE27" s="394"/>
      <c r="AF27" s="394"/>
      <c r="AG27" s="394"/>
    </row>
    <row r="28" spans="1:33">
      <c r="A28" s="58" t="s">
        <v>39</v>
      </c>
      <c r="B28" s="159" t="s">
        <v>8</v>
      </c>
      <c r="C28" s="230">
        <v>274.88068900000002</v>
      </c>
      <c r="D28" s="230">
        <f t="shared" si="5"/>
        <v>62.118037999999999</v>
      </c>
      <c r="E28" s="230">
        <v>46.103119</v>
      </c>
      <c r="F28" s="230">
        <f t="shared" si="6"/>
        <v>122.658557</v>
      </c>
      <c r="G28" s="372">
        <v>2.3999999999999998E-3</v>
      </c>
      <c r="H28" s="372">
        <v>6.9267999999999996E-2</v>
      </c>
      <c r="I28" s="230">
        <v>13.000109</v>
      </c>
      <c r="J28" s="431">
        <v>8.1489060000000002</v>
      </c>
      <c r="K28" s="431">
        <v>53.969131999999995</v>
      </c>
      <c r="L28" s="431">
        <v>4.6158509999999993</v>
      </c>
      <c r="M28" s="431">
        <v>27.521721000000003</v>
      </c>
      <c r="N28" s="431">
        <v>90.520984999999996</v>
      </c>
      <c r="O28" s="431">
        <v>518.83217999999999</v>
      </c>
      <c r="P28" s="431">
        <f t="shared" si="7"/>
        <v>518.83217999999999</v>
      </c>
      <c r="Q28" s="424"/>
      <c r="R28" s="424"/>
      <c r="S28" s="424"/>
      <c r="T28" s="424"/>
      <c r="U28" s="424"/>
      <c r="V28" s="424"/>
      <c r="W28" s="424"/>
      <c r="X28" s="424"/>
      <c r="Y28" s="394"/>
      <c r="Z28" s="394"/>
      <c r="AA28" s="394"/>
      <c r="AB28" s="394"/>
      <c r="AC28" s="394"/>
      <c r="AD28" s="394"/>
      <c r="AE28" s="394"/>
      <c r="AF28" s="394"/>
      <c r="AG28" s="394"/>
    </row>
    <row r="29" spans="1:33">
      <c r="A29" s="58" t="s">
        <v>38</v>
      </c>
      <c r="B29" s="159" t="s">
        <v>9</v>
      </c>
      <c r="C29" s="230">
        <v>86.934532000000004</v>
      </c>
      <c r="D29" s="230">
        <f t="shared" si="5"/>
        <v>42.813073000000003</v>
      </c>
      <c r="E29" s="230">
        <v>83.493375999999998</v>
      </c>
      <c r="F29" s="230">
        <f t="shared" si="6"/>
        <v>71.278025</v>
      </c>
      <c r="G29" s="372">
        <v>8.0000000000000002E-3</v>
      </c>
      <c r="H29" s="372">
        <v>0.35783599999999999</v>
      </c>
      <c r="I29" s="230">
        <v>15.437785</v>
      </c>
      <c r="J29" s="431">
        <v>7.3712410000000004</v>
      </c>
      <c r="K29" s="431">
        <v>35.441832000000005</v>
      </c>
      <c r="L29" s="431">
        <v>4.263979</v>
      </c>
      <c r="M29" s="431">
        <v>24.028882000000003</v>
      </c>
      <c r="N29" s="431">
        <v>42.985163999999997</v>
      </c>
      <c r="O29" s="431">
        <v>300.32262699999995</v>
      </c>
      <c r="P29" s="431">
        <f t="shared" si="7"/>
        <v>300.32262700000007</v>
      </c>
      <c r="Q29" s="424"/>
      <c r="R29" s="424"/>
      <c r="S29" s="424"/>
      <c r="T29" s="424"/>
      <c r="U29" s="424"/>
      <c r="V29" s="424"/>
      <c r="W29" s="424"/>
      <c r="X29" s="424"/>
      <c r="Y29" s="394"/>
      <c r="Z29" s="394"/>
      <c r="AA29" s="394"/>
      <c r="AB29" s="394"/>
      <c r="AC29" s="394"/>
      <c r="AD29" s="394"/>
      <c r="AE29" s="394"/>
      <c r="AF29" s="394"/>
      <c r="AG29" s="394"/>
    </row>
    <row r="30" spans="1:33">
      <c r="A30" s="58" t="s">
        <v>40</v>
      </c>
      <c r="B30" s="159" t="s">
        <v>10</v>
      </c>
      <c r="C30" s="230">
        <v>59.947479000000001</v>
      </c>
      <c r="D30" s="230">
        <f t="shared" si="5"/>
        <v>53.595482000000004</v>
      </c>
      <c r="E30" s="230">
        <v>86.333198999999993</v>
      </c>
      <c r="F30" s="230">
        <f t="shared" si="6"/>
        <v>85.257066000000009</v>
      </c>
      <c r="G30" s="372">
        <v>4.0000000000000002E-4</v>
      </c>
      <c r="H30" s="372">
        <v>0.32095200000000002</v>
      </c>
      <c r="I30" s="230">
        <v>12.104512000000001</v>
      </c>
      <c r="J30" s="431">
        <v>5.5865100000000005</v>
      </c>
      <c r="K30" s="431">
        <v>48.008972</v>
      </c>
      <c r="L30" s="431">
        <v>6.7310469999999993</v>
      </c>
      <c r="M30" s="431">
        <v>22.051345000000001</v>
      </c>
      <c r="N30" s="431">
        <v>56.474674</v>
      </c>
      <c r="O30" s="431">
        <v>297.55909000000003</v>
      </c>
      <c r="P30" s="431">
        <f t="shared" si="7"/>
        <v>297.55909000000003</v>
      </c>
      <c r="Q30" s="424"/>
      <c r="R30" s="424"/>
      <c r="S30" s="424"/>
      <c r="T30" s="424"/>
      <c r="U30" s="424"/>
      <c r="V30" s="424"/>
      <c r="W30" s="424"/>
      <c r="X30" s="424"/>
      <c r="Y30" s="394"/>
      <c r="Z30" s="394"/>
      <c r="AA30" s="394"/>
      <c r="AB30" s="394"/>
      <c r="AC30" s="394"/>
      <c r="AD30" s="394"/>
      <c r="AE30" s="394"/>
      <c r="AF30" s="394"/>
      <c r="AG30" s="394"/>
    </row>
    <row r="31" spans="1:33">
      <c r="A31" s="58" t="s">
        <v>41</v>
      </c>
      <c r="B31" s="159" t="s">
        <v>11</v>
      </c>
      <c r="C31" s="230">
        <v>58.471595999999998</v>
      </c>
      <c r="D31" s="230">
        <f t="shared" si="5"/>
        <v>86.813356999999996</v>
      </c>
      <c r="E31" s="230">
        <v>101.43186900000001</v>
      </c>
      <c r="F31" s="230">
        <f t="shared" si="6"/>
        <v>95.633647999999994</v>
      </c>
      <c r="G31" s="372">
        <v>1.6000000000000001E-3</v>
      </c>
      <c r="H31" s="372">
        <v>0.41132799999999997</v>
      </c>
      <c r="I31" s="230">
        <v>12.500876</v>
      </c>
      <c r="J31" s="431">
        <v>6.8951469999999997</v>
      </c>
      <c r="K31" s="431">
        <v>79.918210000000002</v>
      </c>
      <c r="L31" s="431">
        <v>4.7748379999999999</v>
      </c>
      <c r="M31" s="431">
        <v>20.203894000000002</v>
      </c>
      <c r="N31" s="431">
        <v>70.654916</v>
      </c>
      <c r="O31" s="431">
        <v>355.264274</v>
      </c>
      <c r="P31" s="431">
        <f t="shared" si="7"/>
        <v>355.264274</v>
      </c>
      <c r="Q31" s="424"/>
      <c r="R31" s="424"/>
      <c r="S31" s="424"/>
      <c r="T31" s="424"/>
      <c r="U31" s="424"/>
      <c r="V31" s="424"/>
      <c r="W31" s="424"/>
      <c r="X31" s="424"/>
      <c r="Y31" s="394"/>
      <c r="Z31" s="394"/>
      <c r="AA31" s="394"/>
      <c r="AB31" s="394"/>
      <c r="AC31" s="394"/>
      <c r="AD31" s="394"/>
      <c r="AE31" s="394"/>
      <c r="AF31" s="394"/>
      <c r="AG31" s="394"/>
    </row>
    <row r="32" spans="1:33">
      <c r="A32" s="58" t="s">
        <v>42</v>
      </c>
      <c r="B32" s="159" t="s">
        <v>12</v>
      </c>
      <c r="C32" s="230">
        <v>62.397245000000005</v>
      </c>
      <c r="D32" s="230">
        <f t="shared" si="5"/>
        <v>237.45839900000001</v>
      </c>
      <c r="E32" s="230">
        <v>129.53579099999999</v>
      </c>
      <c r="F32" s="230">
        <f t="shared" si="6"/>
        <v>85.292079000000001</v>
      </c>
      <c r="G32" s="372">
        <v>8.0000000000000002E-3</v>
      </c>
      <c r="H32" s="372">
        <v>0.30132799999999998</v>
      </c>
      <c r="I32" s="230">
        <v>15.408303999999999</v>
      </c>
      <c r="J32" s="431">
        <v>8.9479570000000006</v>
      </c>
      <c r="K32" s="431">
        <v>228.51044200000001</v>
      </c>
      <c r="L32" s="431">
        <v>4.2475780000000007</v>
      </c>
      <c r="M32" s="431">
        <v>34.940451000000003</v>
      </c>
      <c r="N32" s="431">
        <v>46.104050000000001</v>
      </c>
      <c r="O32" s="431">
        <v>530.40114599999993</v>
      </c>
      <c r="P32" s="431">
        <f t="shared" si="7"/>
        <v>530.40114600000015</v>
      </c>
      <c r="Q32" s="424"/>
      <c r="R32" s="424"/>
      <c r="S32" s="424"/>
      <c r="T32" s="424"/>
      <c r="U32" s="424"/>
      <c r="V32" s="424"/>
      <c r="W32" s="424"/>
      <c r="X32" s="424"/>
      <c r="Y32" s="394"/>
      <c r="Z32" s="394"/>
      <c r="AA32" s="394"/>
      <c r="AB32" s="394"/>
      <c r="AC32" s="394"/>
      <c r="AD32" s="394"/>
      <c r="AE32" s="394"/>
      <c r="AF32" s="394"/>
      <c r="AG32" s="394"/>
    </row>
    <row r="33" spans="1:33">
      <c r="A33" s="58" t="s">
        <v>43</v>
      </c>
      <c r="B33" s="159" t="s">
        <v>13</v>
      </c>
      <c r="C33" s="230">
        <v>141.49517300000002</v>
      </c>
      <c r="D33" s="230">
        <f t="shared" si="5"/>
        <v>165.93431700000002</v>
      </c>
      <c r="E33" s="230">
        <v>141.867681</v>
      </c>
      <c r="F33" s="230">
        <f t="shared" si="6"/>
        <v>73.034066999999993</v>
      </c>
      <c r="G33" s="372">
        <v>4.0000000000000001E-3</v>
      </c>
      <c r="H33" s="372">
        <v>0.32461200000000001</v>
      </c>
      <c r="I33" s="230">
        <v>13.133055000000001</v>
      </c>
      <c r="J33" s="431">
        <v>3.7811249999999998</v>
      </c>
      <c r="K33" s="431">
        <v>162.15319200000002</v>
      </c>
      <c r="L33" s="431">
        <v>6.5272929999999993</v>
      </c>
      <c r="M33" s="431">
        <v>22.237987</v>
      </c>
      <c r="N33" s="431">
        <v>44.268786999999996</v>
      </c>
      <c r="O33" s="431">
        <v>535.79290500000002</v>
      </c>
      <c r="P33" s="431">
        <f t="shared" si="7"/>
        <v>535.79290500000002</v>
      </c>
      <c r="Q33" s="424"/>
      <c r="R33" s="424"/>
      <c r="S33" s="424"/>
      <c r="T33" s="424"/>
      <c r="U33" s="424"/>
      <c r="V33" s="424"/>
      <c r="W33" s="424"/>
      <c r="X33" s="424"/>
      <c r="Y33" s="394"/>
      <c r="Z33" s="394"/>
      <c r="AA33" s="394"/>
      <c r="AB33" s="394"/>
      <c r="AC33" s="394"/>
      <c r="AD33" s="394"/>
      <c r="AE33" s="394"/>
      <c r="AF33" s="394"/>
      <c r="AG33" s="394"/>
    </row>
    <row r="34" spans="1:33">
      <c r="B34" s="231" t="s">
        <v>60</v>
      </c>
      <c r="C34" s="232">
        <f t="shared" ref="C34:I34" si="8">SUM(C22:C33)</f>
        <v>1425.2185270000002</v>
      </c>
      <c r="D34" s="232">
        <f t="shared" si="8"/>
        <v>930.82222700000011</v>
      </c>
      <c r="E34" s="232">
        <f t="shared" si="8"/>
        <v>1130.8871360000001</v>
      </c>
      <c r="F34" s="232">
        <f t="shared" si="8"/>
        <v>934.374818</v>
      </c>
      <c r="G34" s="232">
        <f>SUM(G22:G33)</f>
        <v>0.10240000000000002</v>
      </c>
      <c r="H34" s="232">
        <f t="shared" si="8"/>
        <v>3.9164840000000001</v>
      </c>
      <c r="I34" s="232">
        <f t="shared" si="8"/>
        <v>181.50001</v>
      </c>
      <c r="J34" s="431">
        <f t="shared" ref="J34:O34" si="9">(SUM(J22:J33))</f>
        <v>74.832814999999997</v>
      </c>
      <c r="K34" s="431">
        <f t="shared" si="9"/>
        <v>855.9894119999999</v>
      </c>
      <c r="L34" s="431">
        <f t="shared" si="9"/>
        <v>63.418261999999999</v>
      </c>
      <c r="M34" s="431">
        <f t="shared" si="9"/>
        <v>243.87512899999999</v>
      </c>
      <c r="N34" s="431">
        <f t="shared" si="9"/>
        <v>627.08142699999996</v>
      </c>
      <c r="O34" s="431">
        <f t="shared" si="9"/>
        <v>4606.821602</v>
      </c>
      <c r="P34" s="431">
        <f t="shared" si="7"/>
        <v>4606.8216020000009</v>
      </c>
      <c r="Q34" s="424"/>
      <c r="R34" s="424"/>
      <c r="S34" s="424"/>
      <c r="T34" s="424"/>
      <c r="U34" s="424"/>
      <c r="V34" s="424"/>
      <c r="W34" s="424"/>
      <c r="X34" s="424"/>
      <c r="Y34" s="394"/>
      <c r="Z34" s="394"/>
      <c r="AA34" s="394"/>
      <c r="AB34" s="394"/>
      <c r="AC34" s="394"/>
      <c r="AD34" s="394"/>
      <c r="AE34" s="394"/>
      <c r="AF34" s="394"/>
      <c r="AG34" s="394"/>
    </row>
    <row r="38" spans="1:33">
      <c r="B38" s="51" t="s">
        <v>250</v>
      </c>
      <c r="F38" s="528"/>
      <c r="G38" s="528"/>
      <c r="H38" s="412"/>
    </row>
    <row r="39" spans="1:33">
      <c r="B39" s="461"/>
      <c r="C39" s="461" t="s">
        <v>57</v>
      </c>
      <c r="D39" s="461" t="s">
        <v>58</v>
      </c>
      <c r="H39" s="412"/>
    </row>
    <row r="40" spans="1:33">
      <c r="B40" s="159" t="s">
        <v>14</v>
      </c>
      <c r="C40" s="462">
        <v>58.08</v>
      </c>
      <c r="D40" s="462">
        <v>64.78</v>
      </c>
      <c r="E40" s="47"/>
      <c r="F40" s="460">
        <v>61.99</v>
      </c>
      <c r="H40" s="36"/>
    </row>
    <row r="41" spans="1:33">
      <c r="B41" s="159" t="s">
        <v>15</v>
      </c>
      <c r="C41" s="462">
        <v>48.95</v>
      </c>
      <c r="D41" s="462">
        <v>56.62</v>
      </c>
      <c r="E41" s="47"/>
      <c r="F41" s="460">
        <v>54.01</v>
      </c>
      <c r="H41" s="36"/>
    </row>
    <row r="42" spans="1:33">
      <c r="B42" s="159" t="s">
        <v>16</v>
      </c>
      <c r="C42" s="462">
        <v>43.14</v>
      </c>
      <c r="D42" s="462">
        <v>51.22</v>
      </c>
      <c r="E42" s="47"/>
      <c r="F42" s="460">
        <v>48.82</v>
      </c>
      <c r="H42" s="36"/>
    </row>
    <row r="43" spans="1:33">
      <c r="B43" s="159" t="s">
        <v>17</v>
      </c>
      <c r="C43" s="462">
        <v>44.24</v>
      </c>
      <c r="D43" s="462">
        <v>54.34</v>
      </c>
      <c r="E43" s="441"/>
      <c r="F43" s="460">
        <v>50.41</v>
      </c>
      <c r="H43" s="36"/>
    </row>
    <row r="44" spans="1:33">
      <c r="B44" s="159" t="s">
        <v>18</v>
      </c>
      <c r="C44" s="462">
        <v>44.52</v>
      </c>
      <c r="D44" s="462">
        <v>55.25</v>
      </c>
      <c r="E44" s="47"/>
      <c r="F44" s="460">
        <v>48.39</v>
      </c>
      <c r="H44" s="36"/>
    </row>
    <row r="45" spans="1:33">
      <c r="B45" s="159" t="s">
        <v>19</v>
      </c>
      <c r="C45" s="462">
        <v>44.9</v>
      </c>
      <c r="D45" s="462">
        <v>51.3</v>
      </c>
      <c r="E45" s="47"/>
      <c r="F45" s="460">
        <v>47.19</v>
      </c>
      <c r="H45" s="36"/>
    </row>
    <row r="46" spans="1:33">
      <c r="B46" s="159" t="s">
        <v>20</v>
      </c>
      <c r="C46" s="462">
        <v>48.6</v>
      </c>
      <c r="D46" s="462">
        <v>55.66</v>
      </c>
      <c r="E46" s="47"/>
      <c r="F46" s="460">
        <v>51.46</v>
      </c>
      <c r="H46" s="36"/>
    </row>
    <row r="47" spans="1:33">
      <c r="B47" s="159" t="s">
        <v>21</v>
      </c>
      <c r="C47" s="462">
        <v>40.64</v>
      </c>
      <c r="D47" s="462">
        <v>48.14</v>
      </c>
      <c r="E47" s="47"/>
      <c r="F47" s="460">
        <v>44.96</v>
      </c>
      <c r="H47" s="36"/>
    </row>
    <row r="48" spans="1:33">
      <c r="B48" s="159" t="s">
        <v>22</v>
      </c>
      <c r="C48" s="462">
        <v>37.17</v>
      </c>
      <c r="D48" s="462">
        <v>44.95</v>
      </c>
      <c r="E48" s="47"/>
      <c r="F48" s="460">
        <v>42.11</v>
      </c>
      <c r="H48" s="36"/>
    </row>
    <row r="49" spans="2:15">
      <c r="B49" s="159" t="s">
        <v>23</v>
      </c>
      <c r="C49" s="462">
        <v>42.3</v>
      </c>
      <c r="D49" s="462">
        <v>50.69</v>
      </c>
      <c r="E49" s="47"/>
      <c r="F49" s="460">
        <v>47.17</v>
      </c>
      <c r="H49" s="36"/>
    </row>
    <row r="50" spans="2:15">
      <c r="B50" s="159" t="s">
        <v>24</v>
      </c>
      <c r="C50" s="462">
        <v>38.450000000000003</v>
      </c>
      <c r="D50" s="462">
        <v>47.4</v>
      </c>
      <c r="E50" s="47"/>
      <c r="F50" s="460">
        <v>42.19</v>
      </c>
      <c r="H50" s="36"/>
    </row>
    <row r="51" spans="2:15">
      <c r="B51" s="463" t="s">
        <v>25</v>
      </c>
      <c r="C51" s="464">
        <v>29.25</v>
      </c>
      <c r="D51" s="464">
        <v>38.36</v>
      </c>
      <c r="E51" s="47"/>
      <c r="F51" s="460">
        <v>33.799999999999997</v>
      </c>
      <c r="H51" s="36"/>
    </row>
    <row r="52" spans="2:15" ht="3.75" customHeight="1">
      <c r="B52" s="159"/>
      <c r="C52" s="462"/>
      <c r="D52" s="462"/>
      <c r="H52" s="412"/>
    </row>
    <row r="53" spans="2:15">
      <c r="B53" s="465">
        <v>2019</v>
      </c>
      <c r="C53" s="466"/>
      <c r="D53" s="466"/>
      <c r="E53" s="47"/>
      <c r="F53" s="47"/>
      <c r="H53" s="412"/>
    </row>
    <row r="54" spans="2:15">
      <c r="H54" s="412"/>
    </row>
    <row r="55" spans="2:15" ht="12.75">
      <c r="B55" s="443" t="s">
        <v>94</v>
      </c>
      <c r="C55" s="444"/>
      <c r="D55" s="444"/>
      <c r="E55" s="444"/>
      <c r="F55" s="441"/>
      <c r="G55" s="444"/>
      <c r="H55" s="444"/>
      <c r="I55" s="90"/>
      <c r="J55" s="445"/>
      <c r="K55" s="446"/>
      <c r="L55" s="446"/>
      <c r="M55" s="446"/>
      <c r="N55" s="446"/>
      <c r="O55" s="447"/>
    </row>
    <row r="56" spans="2:15" ht="12.75">
      <c r="B56" s="467"/>
      <c r="C56" s="468" t="s">
        <v>14</v>
      </c>
      <c r="D56" s="468" t="s">
        <v>15</v>
      </c>
      <c r="E56" s="468" t="s">
        <v>16</v>
      </c>
      <c r="F56" s="468" t="s">
        <v>17</v>
      </c>
      <c r="G56" s="468" t="s">
        <v>18</v>
      </c>
      <c r="H56" s="468" t="s">
        <v>19</v>
      </c>
      <c r="I56" s="468" t="s">
        <v>20</v>
      </c>
      <c r="J56" s="468" t="s">
        <v>21</v>
      </c>
      <c r="K56" s="468" t="s">
        <v>22</v>
      </c>
      <c r="L56" s="468" t="s">
        <v>23</v>
      </c>
      <c r="M56" s="468" t="s">
        <v>24</v>
      </c>
      <c r="N56" s="468" t="s">
        <v>25</v>
      </c>
      <c r="O56" s="447"/>
    </row>
    <row r="57" spans="2:15" ht="12.75">
      <c r="B57" s="469" t="s">
        <v>77</v>
      </c>
      <c r="C57" s="470">
        <v>104.50072592353605</v>
      </c>
      <c r="D57" s="470">
        <v>104.83243843732643</v>
      </c>
      <c r="E57" s="470">
        <v>104.91601802539942</v>
      </c>
      <c r="F57" s="470">
        <v>107.79607220789526</v>
      </c>
      <c r="G57" s="470">
        <v>114.17648274436867</v>
      </c>
      <c r="H57" s="470">
        <v>108.70947234583599</v>
      </c>
      <c r="I57" s="470">
        <v>108.16167897396035</v>
      </c>
      <c r="J57" s="470">
        <v>107.0729537366548</v>
      </c>
      <c r="K57" s="470">
        <v>106.74424127285681</v>
      </c>
      <c r="L57" s="470">
        <v>107.46237015051939</v>
      </c>
      <c r="M57" s="470">
        <v>112.34889784309078</v>
      </c>
      <c r="N57" s="470">
        <v>113.49112426035504</v>
      </c>
      <c r="O57" s="447"/>
    </row>
    <row r="58" spans="2:15" ht="35.25">
      <c r="B58" s="471" t="s">
        <v>78</v>
      </c>
      <c r="C58" s="472">
        <v>107</v>
      </c>
      <c r="D58" s="472">
        <v>110</v>
      </c>
      <c r="E58" s="472">
        <v>111</v>
      </c>
      <c r="F58" s="472">
        <v>114</v>
      </c>
      <c r="G58" s="472">
        <v>120</v>
      </c>
      <c r="H58" s="472">
        <v>112</v>
      </c>
      <c r="I58" s="472">
        <v>111</v>
      </c>
      <c r="J58" s="472">
        <v>113</v>
      </c>
      <c r="K58" s="472">
        <v>114</v>
      </c>
      <c r="L58" s="472">
        <v>113</v>
      </c>
      <c r="M58" s="472">
        <v>120</v>
      </c>
      <c r="N58" s="472">
        <v>123</v>
      </c>
      <c r="O58" s="452"/>
    </row>
    <row r="59" spans="2:15" ht="12.75">
      <c r="B59" s="473" t="s">
        <v>79</v>
      </c>
      <c r="C59" s="470">
        <v>93.692531053395712</v>
      </c>
      <c r="D59" s="470">
        <v>90.631364562118137</v>
      </c>
      <c r="E59" s="470">
        <v>88.36542400655469</v>
      </c>
      <c r="F59" s="470">
        <v>87.760365006943076</v>
      </c>
      <c r="G59" s="470">
        <v>92.002479851208932</v>
      </c>
      <c r="H59" s="470">
        <v>95.147276965458786</v>
      </c>
      <c r="I59" s="470">
        <v>94.442285270112706</v>
      </c>
      <c r="J59" s="470">
        <v>90.391459074733092</v>
      </c>
      <c r="K59" s="470">
        <v>88.268819757777251</v>
      </c>
      <c r="L59" s="470">
        <v>89.675641297434808</v>
      </c>
      <c r="M59" s="470">
        <v>91.135340127992436</v>
      </c>
      <c r="N59" s="470">
        <v>86.538461538461547</v>
      </c>
      <c r="O59" s="447"/>
    </row>
    <row r="60" spans="2:15" ht="33.75">
      <c r="B60" s="474" t="s">
        <v>80</v>
      </c>
      <c r="C60" s="475">
        <v>80</v>
      </c>
      <c r="D60" s="475">
        <v>83</v>
      </c>
      <c r="E60" s="475">
        <v>78</v>
      </c>
      <c r="F60" s="475">
        <v>73</v>
      </c>
      <c r="G60" s="475">
        <v>73</v>
      </c>
      <c r="H60" s="475">
        <v>82</v>
      </c>
      <c r="I60" s="475">
        <v>79</v>
      </c>
      <c r="J60" s="475">
        <v>80</v>
      </c>
      <c r="K60" s="475">
        <v>77</v>
      </c>
      <c r="L60" s="475">
        <v>76</v>
      </c>
      <c r="M60" s="475">
        <v>76</v>
      </c>
      <c r="N60" s="475">
        <v>68</v>
      </c>
      <c r="O60" s="447"/>
    </row>
    <row r="61" spans="2:15">
      <c r="H61" s="412"/>
    </row>
    <row r="62" spans="2:15" ht="12.75">
      <c r="B62" s="443" t="s">
        <v>177</v>
      </c>
      <c r="C62" s="90"/>
      <c r="D62" s="90"/>
      <c r="H62" s="412"/>
    </row>
    <row r="63" spans="2:15" ht="90">
      <c r="B63" s="476" t="s">
        <v>62</v>
      </c>
      <c r="C63" s="477" t="s">
        <v>195</v>
      </c>
      <c r="D63" s="477" t="s">
        <v>196</v>
      </c>
      <c r="H63" s="412"/>
    </row>
    <row r="64" spans="2:15">
      <c r="B64" s="478" t="s">
        <v>234</v>
      </c>
      <c r="C64" s="479">
        <v>31.05</v>
      </c>
      <c r="D64" s="479">
        <v>68.95</v>
      </c>
      <c r="H64" s="412"/>
    </row>
    <row r="65" spans="2:8">
      <c r="B65" s="478" t="s">
        <v>235</v>
      </c>
      <c r="C65" s="479">
        <v>52.23</v>
      </c>
      <c r="D65" s="479">
        <v>47.77</v>
      </c>
      <c r="H65" s="412"/>
    </row>
    <row r="66" spans="2:8">
      <c r="B66" s="478" t="s">
        <v>236</v>
      </c>
      <c r="C66" s="479">
        <v>53.03</v>
      </c>
      <c r="D66" s="479">
        <v>46.97</v>
      </c>
      <c r="H66" s="412"/>
    </row>
    <row r="67" spans="2:8">
      <c r="B67" s="478" t="s">
        <v>237</v>
      </c>
      <c r="C67" s="479">
        <v>44.86</v>
      </c>
      <c r="D67" s="479">
        <v>55.14</v>
      </c>
      <c r="H67" s="412"/>
    </row>
    <row r="68" spans="2:8">
      <c r="B68" s="478" t="s">
        <v>238</v>
      </c>
      <c r="C68" s="479">
        <v>29.57</v>
      </c>
      <c r="D68" s="479">
        <v>70.430000000000007</v>
      </c>
      <c r="H68" s="412"/>
    </row>
    <row r="69" spans="2:8" ht="15" customHeight="1">
      <c r="B69" s="478" t="s">
        <v>239</v>
      </c>
      <c r="C69" s="479">
        <v>27.22</v>
      </c>
      <c r="D69" s="479">
        <v>72.78</v>
      </c>
      <c r="E69" s="452"/>
      <c r="H69" s="412"/>
    </row>
    <row r="70" spans="2:8">
      <c r="B70" s="478" t="s">
        <v>240</v>
      </c>
      <c r="C70" s="479">
        <v>26.75</v>
      </c>
      <c r="D70" s="479">
        <v>73.25</v>
      </c>
      <c r="H70" s="412"/>
    </row>
    <row r="71" spans="2:8">
      <c r="B71" s="478" t="s">
        <v>241</v>
      </c>
      <c r="C71" s="479">
        <v>47.18</v>
      </c>
      <c r="D71" s="479">
        <v>52.82</v>
      </c>
      <c r="H71" s="412"/>
    </row>
    <row r="72" spans="2:8">
      <c r="B72" s="478" t="s">
        <v>242</v>
      </c>
      <c r="C72" s="479">
        <v>52.5</v>
      </c>
      <c r="D72" s="479">
        <v>47.5</v>
      </c>
      <c r="H72" s="412"/>
    </row>
    <row r="73" spans="2:8">
      <c r="B73" s="478" t="s">
        <v>243</v>
      </c>
      <c r="C73" s="479">
        <v>43.62</v>
      </c>
      <c r="D73" s="479">
        <v>56.38</v>
      </c>
      <c r="H73" s="412"/>
    </row>
    <row r="74" spans="2:8">
      <c r="B74" s="478" t="s">
        <v>244</v>
      </c>
      <c r="C74" s="479">
        <v>38.06</v>
      </c>
      <c r="D74" s="479">
        <v>61.94</v>
      </c>
      <c r="H74" s="412"/>
    </row>
    <row r="75" spans="2:8">
      <c r="B75" s="480" t="s">
        <v>245</v>
      </c>
      <c r="C75" s="481">
        <v>43.95</v>
      </c>
      <c r="D75" s="481">
        <v>56.05</v>
      </c>
      <c r="H75" s="412"/>
    </row>
    <row r="76" spans="2:8">
      <c r="H76" s="412"/>
    </row>
    <row r="77" spans="2:8">
      <c r="H77" s="412"/>
    </row>
    <row r="78" spans="2:8">
      <c r="B78" s="51" t="s">
        <v>188</v>
      </c>
      <c r="H78" s="412"/>
    </row>
    <row r="79" spans="2:8" ht="33.75">
      <c r="B79" s="440"/>
      <c r="C79" s="448" t="s">
        <v>187</v>
      </c>
      <c r="D79" s="448" t="s">
        <v>186</v>
      </c>
      <c r="H79" s="412"/>
    </row>
    <row r="80" spans="2:8">
      <c r="B80" s="36" t="s">
        <v>14</v>
      </c>
      <c r="C80" s="449"/>
      <c r="D80" s="449">
        <v>0</v>
      </c>
      <c r="H80" s="412"/>
    </row>
    <row r="81" spans="2:8">
      <c r="B81" s="36" t="s">
        <v>15</v>
      </c>
      <c r="C81" s="449"/>
      <c r="D81" s="449">
        <v>0</v>
      </c>
      <c r="H81" s="412"/>
    </row>
    <row r="82" spans="2:8">
      <c r="B82" s="36" t="s">
        <v>16</v>
      </c>
      <c r="C82" s="449"/>
      <c r="D82" s="449">
        <v>0</v>
      </c>
      <c r="H82" s="412"/>
    </row>
    <row r="83" spans="2:8">
      <c r="B83" s="36" t="s">
        <v>17</v>
      </c>
      <c r="C83" s="449"/>
      <c r="D83" s="449">
        <v>0</v>
      </c>
      <c r="H83" s="412"/>
    </row>
    <row r="84" spans="2:8">
      <c r="B84" s="36" t="s">
        <v>18</v>
      </c>
      <c r="C84" s="449"/>
      <c r="D84" s="449">
        <v>0</v>
      </c>
      <c r="H84" s="412"/>
    </row>
    <row r="85" spans="2:8">
      <c r="B85" s="36" t="s">
        <v>19</v>
      </c>
      <c r="C85" s="449"/>
      <c r="D85" s="449">
        <v>0</v>
      </c>
      <c r="H85" s="412"/>
    </row>
    <row r="86" spans="2:8">
      <c r="B86" s="36" t="s">
        <v>20</v>
      </c>
      <c r="C86" s="449"/>
      <c r="D86" s="449">
        <v>1358</v>
      </c>
      <c r="H86" s="412"/>
    </row>
    <row r="87" spans="2:8">
      <c r="B87" s="36" t="s">
        <v>21</v>
      </c>
      <c r="C87" s="449"/>
      <c r="D87" s="449">
        <v>0</v>
      </c>
      <c r="H87" s="412"/>
    </row>
    <row r="88" spans="2:8">
      <c r="B88" s="36" t="s">
        <v>22</v>
      </c>
      <c r="C88" s="449"/>
      <c r="D88" s="449">
        <v>0</v>
      </c>
      <c r="H88" s="412"/>
    </row>
    <row r="89" spans="2:8">
      <c r="B89" s="36" t="s">
        <v>23</v>
      </c>
      <c r="C89" s="449"/>
      <c r="D89" s="449">
        <v>0</v>
      </c>
      <c r="H89" s="412"/>
    </row>
    <row r="90" spans="2:8">
      <c r="B90" s="36" t="s">
        <v>24</v>
      </c>
      <c r="C90" s="449"/>
      <c r="D90" s="449">
        <v>0</v>
      </c>
      <c r="H90" s="412"/>
    </row>
    <row r="91" spans="2:8">
      <c r="B91" s="442" t="s">
        <v>25</v>
      </c>
      <c r="C91" s="450"/>
      <c r="D91" s="451">
        <v>0</v>
      </c>
      <c r="H91" s="412"/>
    </row>
  </sheetData>
  <mergeCells count="1">
    <mergeCell ref="F38:G38"/>
  </mergeCells>
  <phoneticPr fontId="0" type="noConversion"/>
  <hyperlinks>
    <hyperlink ref="B3" location="Indice!A1" display="Indice!A1" xr:uid="{00000000-0004-0000-1800-000000000000}"/>
  </hyperlinks>
  <pageMargins left="0.78740157480314965" right="0.74803149606299213" top="0.78740157480314965" bottom="0.98425196850393704" header="0" footer="0"/>
  <pageSetup paperSize="9" scale="69" fitToHeight="2" orientation="landscape" verticalDpi="4294967292" r:id="rId1"/>
  <headerFooter alignWithMargins="0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Hoja6">
    <pageSetUpPr fitToPage="1"/>
  </sheetPr>
  <dimension ref="A1:N60"/>
  <sheetViews>
    <sheetView showGridLines="0" workbookViewId="0">
      <selection activeCell="E27" sqref="E27"/>
    </sheetView>
  </sheetViews>
  <sheetFormatPr baseColWidth="10" defaultRowHeight="12.75"/>
  <cols>
    <col min="1" max="1" width="2.7109375" customWidth="1"/>
  </cols>
  <sheetData>
    <row r="1" spans="1:14" ht="21.6" customHeight="1">
      <c r="I1" s="243"/>
      <c r="N1" s="422" t="s">
        <v>206</v>
      </c>
    </row>
    <row r="2" spans="1:14" ht="15" customHeight="1">
      <c r="I2" s="243"/>
      <c r="N2" s="422" t="s">
        <v>219</v>
      </c>
    </row>
    <row r="3" spans="1:14" ht="19.899999999999999" customHeight="1">
      <c r="B3" s="12" t="str">
        <f>Indice!C4</f>
        <v>Servicios de ajuste e intercambios internacionales</v>
      </c>
    </row>
    <row r="4" spans="1:14" ht="9.6" customHeight="1">
      <c r="B4" s="50"/>
    </row>
    <row r="5" spans="1:14" s="233" customFormat="1" ht="11.25">
      <c r="B5" s="50"/>
    </row>
    <row r="6" spans="1:14" s="233" customFormat="1" ht="15">
      <c r="B6" s="301" t="s">
        <v>119</v>
      </c>
      <c r="C6" s="285"/>
      <c r="D6" s="285"/>
      <c r="E6" s="285"/>
      <c r="F6" s="285"/>
      <c r="G6" s="285"/>
      <c r="H6" s="285"/>
      <c r="I6" s="285"/>
      <c r="J6" s="285"/>
      <c r="K6" s="285"/>
      <c r="L6" s="285"/>
      <c r="M6" s="285"/>
      <c r="N6" s="285"/>
    </row>
    <row r="7" spans="1:14" s="233" customFormat="1" ht="11.25">
      <c r="B7" s="302"/>
      <c r="C7" s="529" t="s">
        <v>120</v>
      </c>
      <c r="D7" s="529"/>
      <c r="E7" s="529"/>
      <c r="F7" s="530"/>
      <c r="G7" s="531" t="s">
        <v>121</v>
      </c>
      <c r="H7" s="529"/>
      <c r="I7" s="529"/>
      <c r="J7" s="530"/>
      <c r="K7" s="529" t="s">
        <v>122</v>
      </c>
      <c r="L7" s="529"/>
      <c r="M7" s="529"/>
      <c r="N7" s="529"/>
    </row>
    <row r="8" spans="1:14" s="233" customFormat="1" ht="11.25">
      <c r="B8" s="303"/>
      <c r="C8" s="532" t="s">
        <v>123</v>
      </c>
      <c r="D8" s="533"/>
      <c r="E8" s="534" t="s">
        <v>118</v>
      </c>
      <c r="F8" s="535"/>
      <c r="G8" s="536" t="s">
        <v>124</v>
      </c>
      <c r="H8" s="533"/>
      <c r="I8" s="534" t="s">
        <v>125</v>
      </c>
      <c r="J8" s="535"/>
      <c r="K8" s="532" t="s">
        <v>124</v>
      </c>
      <c r="L8" s="533"/>
      <c r="M8" s="534" t="s">
        <v>125</v>
      </c>
      <c r="N8" s="532"/>
    </row>
    <row r="9" spans="1:14" s="233" customFormat="1" ht="11.25">
      <c r="B9" s="303"/>
      <c r="C9" s="342" t="s">
        <v>1</v>
      </c>
      <c r="D9" s="388" t="s">
        <v>108</v>
      </c>
      <c r="E9" s="342" t="s">
        <v>1</v>
      </c>
      <c r="F9" s="353" t="s">
        <v>108</v>
      </c>
      <c r="G9" s="358" t="s">
        <v>1</v>
      </c>
      <c r="H9" s="343" t="s">
        <v>108</v>
      </c>
      <c r="I9" s="342" t="s">
        <v>1</v>
      </c>
      <c r="J9" s="353" t="s">
        <v>108</v>
      </c>
      <c r="K9" s="342" t="s">
        <v>1</v>
      </c>
      <c r="L9" s="343" t="s">
        <v>108</v>
      </c>
      <c r="M9" s="304" t="s">
        <v>1</v>
      </c>
      <c r="N9" s="304" t="s">
        <v>108</v>
      </c>
    </row>
    <row r="10" spans="1:14" s="233" customFormat="1" ht="11.25">
      <c r="A10" s="234" t="s">
        <v>35</v>
      </c>
      <c r="B10" s="305">
        <v>43466</v>
      </c>
      <c r="C10" s="354">
        <v>336.85</v>
      </c>
      <c r="D10" s="391">
        <v>34.264876057599999</v>
      </c>
      <c r="E10" s="354">
        <v>344.35</v>
      </c>
      <c r="F10" s="391">
        <v>80.654935385499996</v>
      </c>
      <c r="G10" s="355">
        <v>2.4</v>
      </c>
      <c r="H10" s="391">
        <v>51.471666666700003</v>
      </c>
      <c r="I10" s="355">
        <v>2.4</v>
      </c>
      <c r="J10" s="391">
        <v>49.574375000000003</v>
      </c>
      <c r="K10" s="355">
        <v>18.649999999999999</v>
      </c>
      <c r="L10" s="391">
        <v>73.902386058999994</v>
      </c>
      <c r="M10" s="355">
        <v>15.1</v>
      </c>
      <c r="N10" s="433">
        <v>76.677582781500007</v>
      </c>
    </row>
    <row r="11" spans="1:14" s="233" customFormat="1" ht="11.25">
      <c r="A11" s="234" t="s">
        <v>36</v>
      </c>
      <c r="B11" s="305">
        <v>43497</v>
      </c>
      <c r="C11" s="354">
        <v>306.2</v>
      </c>
      <c r="D11" s="356">
        <v>28.259307642100001</v>
      </c>
      <c r="E11" s="354">
        <v>327.64999999999998</v>
      </c>
      <c r="F11" s="356">
        <v>69.752925377699995</v>
      </c>
      <c r="G11" s="355">
        <v>0.1</v>
      </c>
      <c r="H11" s="356">
        <v>45.1</v>
      </c>
      <c r="I11" s="355">
        <v>4.7</v>
      </c>
      <c r="J11" s="356">
        <v>39.330744680899997</v>
      </c>
      <c r="K11" s="355">
        <v>15.45</v>
      </c>
      <c r="L11" s="356">
        <v>67.061197410999995</v>
      </c>
      <c r="M11" s="355">
        <v>3.5</v>
      </c>
      <c r="N11" s="355">
        <v>67.0972857143</v>
      </c>
    </row>
    <row r="12" spans="1:14" s="233" customFormat="1" ht="11.25">
      <c r="A12" s="234" t="s">
        <v>37</v>
      </c>
      <c r="B12" s="305">
        <v>43525</v>
      </c>
      <c r="C12" s="354">
        <v>325.8</v>
      </c>
      <c r="D12" s="356">
        <v>14.238782995699999</v>
      </c>
      <c r="E12" s="354">
        <v>365.25</v>
      </c>
      <c r="F12" s="356">
        <v>72.699130732399993</v>
      </c>
      <c r="G12" s="355" t="s">
        <v>114</v>
      </c>
      <c r="H12" s="356" t="s">
        <v>114</v>
      </c>
      <c r="I12" s="355">
        <v>0.65</v>
      </c>
      <c r="J12" s="356">
        <v>38.558461538499998</v>
      </c>
      <c r="K12" s="355">
        <v>12.05</v>
      </c>
      <c r="L12" s="356">
        <v>66.184730290499999</v>
      </c>
      <c r="M12" s="355">
        <v>4.05</v>
      </c>
      <c r="N12" s="355">
        <v>60.860740740700003</v>
      </c>
    </row>
    <row r="13" spans="1:14" s="233" customFormat="1" ht="11.25">
      <c r="A13" s="234" t="s">
        <v>38</v>
      </c>
      <c r="B13" s="305">
        <v>43556</v>
      </c>
      <c r="C13" s="354">
        <v>294.75</v>
      </c>
      <c r="D13" s="356">
        <v>9.0524088210000002</v>
      </c>
      <c r="E13" s="354">
        <v>338.5</v>
      </c>
      <c r="F13" s="356">
        <v>77.565901034000007</v>
      </c>
      <c r="G13" s="355">
        <v>0.5</v>
      </c>
      <c r="H13" s="356">
        <v>0</v>
      </c>
      <c r="I13" s="355">
        <v>0.4</v>
      </c>
      <c r="J13" s="356">
        <v>37.625</v>
      </c>
      <c r="K13" s="355">
        <v>14.2</v>
      </c>
      <c r="L13" s="356">
        <v>76.633169014100005</v>
      </c>
      <c r="M13" s="355">
        <v>5.95</v>
      </c>
      <c r="N13" s="355">
        <v>66.584537815100006</v>
      </c>
    </row>
    <row r="14" spans="1:14" s="233" customFormat="1" ht="11.25">
      <c r="A14" s="234" t="s">
        <v>37</v>
      </c>
      <c r="B14" s="305">
        <v>43586</v>
      </c>
      <c r="C14" s="354">
        <v>283.75</v>
      </c>
      <c r="D14" s="356">
        <v>7.2441409692000001</v>
      </c>
      <c r="E14" s="354">
        <v>361.8</v>
      </c>
      <c r="F14" s="356">
        <v>74.159723604199996</v>
      </c>
      <c r="G14" s="355" t="s">
        <v>114</v>
      </c>
      <c r="H14" s="356" t="s">
        <v>114</v>
      </c>
      <c r="I14" s="355">
        <v>0.2</v>
      </c>
      <c r="J14" s="356">
        <v>46.524999999999999</v>
      </c>
      <c r="K14" s="355">
        <v>3.65</v>
      </c>
      <c r="L14" s="356">
        <v>71.697808219199999</v>
      </c>
      <c r="M14" s="355">
        <v>2.75</v>
      </c>
      <c r="N14" s="355">
        <v>65.098727272700003</v>
      </c>
    </row>
    <row r="15" spans="1:14" s="233" customFormat="1" ht="11.25">
      <c r="A15" s="234" t="s">
        <v>39</v>
      </c>
      <c r="B15" s="305">
        <v>43617</v>
      </c>
      <c r="C15" s="354">
        <v>344.7</v>
      </c>
      <c r="D15" s="356">
        <v>15.4381418625</v>
      </c>
      <c r="E15" s="354">
        <v>353.4</v>
      </c>
      <c r="F15" s="356">
        <v>73.154056310100003</v>
      </c>
      <c r="G15" s="355" t="s">
        <v>114</v>
      </c>
      <c r="H15" s="356" t="s">
        <v>114</v>
      </c>
      <c r="I15" s="355">
        <v>1.95</v>
      </c>
      <c r="J15" s="356">
        <v>30.5564102564</v>
      </c>
      <c r="K15" s="355">
        <v>7.85</v>
      </c>
      <c r="L15" s="356">
        <v>71.353821656099996</v>
      </c>
      <c r="M15" s="355">
        <v>2.0499999999999998</v>
      </c>
      <c r="N15" s="355">
        <v>63.328292682899999</v>
      </c>
    </row>
    <row r="16" spans="1:14" s="233" customFormat="1" ht="11.25">
      <c r="A16" s="234" t="s">
        <v>39</v>
      </c>
      <c r="B16" s="305">
        <v>43647</v>
      </c>
      <c r="C16" s="354">
        <v>363</v>
      </c>
      <c r="D16" s="356">
        <v>24.6975179063</v>
      </c>
      <c r="E16" s="354">
        <v>344.5</v>
      </c>
      <c r="F16" s="356">
        <v>80.059824383199995</v>
      </c>
      <c r="G16" s="355" t="s">
        <v>114</v>
      </c>
      <c r="H16" s="356" t="s">
        <v>114</v>
      </c>
      <c r="I16" s="355">
        <v>0.8</v>
      </c>
      <c r="J16" s="356">
        <v>38.623125000000002</v>
      </c>
      <c r="K16" s="355">
        <v>10.35</v>
      </c>
      <c r="L16" s="356">
        <v>88.797342995199998</v>
      </c>
      <c r="M16" s="355">
        <v>1.25</v>
      </c>
      <c r="N16" s="355">
        <v>68.962800000000001</v>
      </c>
    </row>
    <row r="17" spans="1:14" s="233" customFormat="1" ht="11.25">
      <c r="A17" s="234" t="s">
        <v>38</v>
      </c>
      <c r="B17" s="305">
        <v>43678</v>
      </c>
      <c r="C17" s="354">
        <v>366.35</v>
      </c>
      <c r="D17" s="356">
        <v>20.338090623700001</v>
      </c>
      <c r="E17" s="354">
        <v>365.35</v>
      </c>
      <c r="F17" s="356">
        <v>72.906194060499999</v>
      </c>
      <c r="G17" s="355">
        <v>0.5</v>
      </c>
      <c r="H17" s="356">
        <v>29.949000000000002</v>
      </c>
      <c r="I17" s="355">
        <v>3.4</v>
      </c>
      <c r="J17" s="356">
        <v>7.9292647058999997</v>
      </c>
      <c r="K17" s="355">
        <v>7.45</v>
      </c>
      <c r="L17" s="356">
        <v>72.403288590599999</v>
      </c>
      <c r="M17" s="355">
        <v>0.2</v>
      </c>
      <c r="N17" s="355">
        <v>66.297499999999999</v>
      </c>
    </row>
    <row r="18" spans="1:14" s="233" customFormat="1" ht="11.25">
      <c r="A18" s="234" t="s">
        <v>40</v>
      </c>
      <c r="B18" s="305">
        <v>43709</v>
      </c>
      <c r="C18" s="354">
        <v>350.6</v>
      </c>
      <c r="D18" s="356">
        <v>16.461607244700001</v>
      </c>
      <c r="E18" s="354">
        <v>345.8</v>
      </c>
      <c r="F18" s="356">
        <v>81.203302487000002</v>
      </c>
      <c r="G18" s="355" t="s">
        <v>114</v>
      </c>
      <c r="H18" s="356" t="s">
        <v>114</v>
      </c>
      <c r="I18" s="355">
        <v>5</v>
      </c>
      <c r="J18" s="356">
        <v>6.0206999999999997</v>
      </c>
      <c r="K18" s="355">
        <v>7</v>
      </c>
      <c r="L18" s="356">
        <v>86.653928571400002</v>
      </c>
      <c r="M18" s="355">
        <v>1.1499999999999999</v>
      </c>
      <c r="N18" s="355">
        <v>50.72</v>
      </c>
    </row>
    <row r="19" spans="1:14" s="233" customFormat="1" ht="11.25">
      <c r="A19" s="234" t="s">
        <v>41</v>
      </c>
      <c r="B19" s="305">
        <v>43739</v>
      </c>
      <c r="C19" s="354">
        <v>361.65</v>
      </c>
      <c r="D19" s="356">
        <v>23.0458841421</v>
      </c>
      <c r="E19" s="354">
        <v>361.2</v>
      </c>
      <c r="F19" s="356">
        <v>80.5000927464</v>
      </c>
      <c r="G19" s="355">
        <v>1.6</v>
      </c>
      <c r="H19" s="356">
        <v>27.680937499999999</v>
      </c>
      <c r="I19" s="355">
        <v>4.9000000000000004</v>
      </c>
      <c r="J19" s="356">
        <v>7.2553061224000004</v>
      </c>
      <c r="K19" s="355">
        <v>7.45</v>
      </c>
      <c r="L19" s="356">
        <v>79.087718120800005</v>
      </c>
      <c r="M19" s="355">
        <v>1.8</v>
      </c>
      <c r="N19" s="355">
        <v>73.542777777799998</v>
      </c>
    </row>
    <row r="20" spans="1:14" s="233" customFormat="1" ht="11.25">
      <c r="A20" s="234" t="s">
        <v>42</v>
      </c>
      <c r="B20" s="305">
        <v>43770</v>
      </c>
      <c r="C20" s="354">
        <v>343.85</v>
      </c>
      <c r="D20" s="356">
        <v>20.733069652499999</v>
      </c>
      <c r="E20" s="354">
        <v>345.8</v>
      </c>
      <c r="F20" s="356">
        <v>83.242241179900006</v>
      </c>
      <c r="G20" s="355">
        <v>2.0499999999999998</v>
      </c>
      <c r="H20" s="356">
        <v>2.7412195121999998</v>
      </c>
      <c r="I20" s="355">
        <v>6.95</v>
      </c>
      <c r="J20" s="356">
        <v>4.7664748201</v>
      </c>
      <c r="K20" s="355">
        <v>3.05</v>
      </c>
      <c r="L20" s="356">
        <v>74.2618032787</v>
      </c>
      <c r="M20" s="355">
        <v>3.9</v>
      </c>
      <c r="N20" s="355">
        <v>77.561794871800004</v>
      </c>
    </row>
    <row r="21" spans="1:14" s="233" customFormat="1" ht="11.25">
      <c r="A21" s="234" t="s">
        <v>43</v>
      </c>
      <c r="B21" s="305">
        <v>43800</v>
      </c>
      <c r="C21" s="354">
        <v>287.5</v>
      </c>
      <c r="D21" s="356">
        <v>16.301968695700001</v>
      </c>
      <c r="E21" s="354">
        <v>357.7</v>
      </c>
      <c r="F21" s="356">
        <v>67.019671512399995</v>
      </c>
      <c r="G21" s="355">
        <v>0.95</v>
      </c>
      <c r="H21" s="392">
        <v>12.912105263200001</v>
      </c>
      <c r="I21" s="355">
        <v>1.7</v>
      </c>
      <c r="J21" s="392">
        <v>8.5055882352999994</v>
      </c>
      <c r="K21" s="355">
        <v>9.4</v>
      </c>
      <c r="L21" s="392">
        <v>66.738882978700005</v>
      </c>
      <c r="M21" s="355">
        <v>11.15</v>
      </c>
      <c r="N21" s="434">
        <v>44.919730941700003</v>
      </c>
    </row>
    <row r="22" spans="1:14" s="233" customFormat="1" ht="11.25">
      <c r="B22" s="426">
        <v>2019</v>
      </c>
      <c r="C22" s="351">
        <v>3965</v>
      </c>
      <c r="D22" s="357">
        <v>19.4747271122</v>
      </c>
      <c r="E22" s="351">
        <v>4211.3</v>
      </c>
      <c r="F22" s="357">
        <v>76.046077458300005</v>
      </c>
      <c r="G22" s="390">
        <v>8.1</v>
      </c>
      <c r="H22" s="352">
        <v>25.332345678999999</v>
      </c>
      <c r="I22" s="390">
        <v>33.049999999999997</v>
      </c>
      <c r="J22" s="352">
        <v>17.668229954600001</v>
      </c>
      <c r="K22" s="390">
        <v>116.55</v>
      </c>
      <c r="L22" s="352">
        <v>74.045461175499995</v>
      </c>
      <c r="M22" s="390">
        <v>52.85</v>
      </c>
      <c r="N22" s="352">
        <v>65.046253547800006</v>
      </c>
    </row>
    <row r="23" spans="1:14" s="233" customFormat="1" ht="11.25"/>
    <row r="24" spans="1:14" s="233" customFormat="1" ht="11.25"/>
    <row r="25" spans="1:14" ht="15">
      <c r="B25" s="301" t="s">
        <v>126</v>
      </c>
      <c r="C25" s="285"/>
      <c r="D25" s="285"/>
      <c r="E25" s="285"/>
      <c r="F25" s="285"/>
      <c r="G25" s="285"/>
      <c r="H25" s="285"/>
      <c r="I25" s="285"/>
      <c r="J25" s="285"/>
    </row>
    <row r="26" spans="1:14">
      <c r="B26" s="306"/>
      <c r="C26" s="537" t="s">
        <v>127</v>
      </c>
      <c r="D26" s="537"/>
      <c r="E26" s="537"/>
      <c r="F26" s="538"/>
      <c r="G26" s="537" t="s">
        <v>116</v>
      </c>
      <c r="H26" s="537"/>
      <c r="I26" s="537"/>
      <c r="J26" s="537"/>
    </row>
    <row r="27" spans="1:14">
      <c r="B27" s="303"/>
      <c r="C27" s="532" t="s">
        <v>117</v>
      </c>
      <c r="D27" s="533"/>
      <c r="E27" s="534" t="s">
        <v>118</v>
      </c>
      <c r="F27" s="539"/>
      <c r="G27" s="532" t="s">
        <v>117</v>
      </c>
      <c r="H27" s="533"/>
      <c r="I27" s="534" t="s">
        <v>118</v>
      </c>
      <c r="J27" s="532"/>
    </row>
    <row r="28" spans="1:14">
      <c r="B28" s="303"/>
      <c r="C28" s="342" t="s">
        <v>1</v>
      </c>
      <c r="D28" s="343" t="s">
        <v>108</v>
      </c>
      <c r="E28" s="342" t="s">
        <v>1</v>
      </c>
      <c r="F28" s="346" t="s">
        <v>108</v>
      </c>
      <c r="G28" s="359" t="s">
        <v>1</v>
      </c>
      <c r="H28" s="375" t="s">
        <v>108</v>
      </c>
      <c r="I28" s="374" t="s">
        <v>1</v>
      </c>
      <c r="J28" s="374" t="s">
        <v>108</v>
      </c>
    </row>
    <row r="29" spans="1:14">
      <c r="A29" s="234" t="s">
        <v>14</v>
      </c>
      <c r="B29" s="305">
        <v>43466</v>
      </c>
      <c r="C29" s="347">
        <v>314.55</v>
      </c>
      <c r="D29" s="348">
        <v>121.6021014147</v>
      </c>
      <c r="E29" s="347">
        <v>152.65</v>
      </c>
      <c r="F29" s="348">
        <v>46.467228955099998</v>
      </c>
      <c r="G29" s="347">
        <v>0.5</v>
      </c>
      <c r="H29" s="348">
        <v>79.933000000000007</v>
      </c>
      <c r="I29" s="347">
        <v>1.6</v>
      </c>
      <c r="J29" s="435">
        <v>47.615312500000002</v>
      </c>
    </row>
    <row r="30" spans="1:14">
      <c r="A30" s="234" t="s">
        <v>15</v>
      </c>
      <c r="B30" s="305">
        <v>43497</v>
      </c>
      <c r="C30" s="347">
        <v>261.3</v>
      </c>
      <c r="D30" s="348">
        <v>103.7422368925</v>
      </c>
      <c r="E30" s="347">
        <v>141.75</v>
      </c>
      <c r="F30" s="348">
        <v>36.034088183400002</v>
      </c>
      <c r="G30" s="347">
        <v>2.7</v>
      </c>
      <c r="H30" s="348">
        <v>66.885000000000005</v>
      </c>
      <c r="I30" s="347">
        <v>1.1000000000000001</v>
      </c>
      <c r="J30" s="347">
        <v>39.609090909099997</v>
      </c>
    </row>
    <row r="31" spans="1:14">
      <c r="A31" s="234" t="s">
        <v>128</v>
      </c>
      <c r="B31" s="305">
        <v>43525</v>
      </c>
      <c r="C31" s="347">
        <v>257.75</v>
      </c>
      <c r="D31" s="348">
        <v>129.5742192047</v>
      </c>
      <c r="E31" s="347">
        <v>126.35</v>
      </c>
      <c r="F31" s="348">
        <v>26.101060546100001</v>
      </c>
      <c r="G31" s="347">
        <v>0.35</v>
      </c>
      <c r="H31" s="348">
        <v>50.071428571399998</v>
      </c>
      <c r="I31" s="347">
        <v>0.45</v>
      </c>
      <c r="J31" s="347">
        <v>31.4777777778</v>
      </c>
    </row>
    <row r="32" spans="1:14">
      <c r="A32" s="234" t="s">
        <v>129</v>
      </c>
      <c r="B32" s="305">
        <v>43556</v>
      </c>
      <c r="C32" s="347">
        <v>184.65</v>
      </c>
      <c r="D32" s="348">
        <v>240.3160682372</v>
      </c>
      <c r="E32" s="347">
        <v>115.75</v>
      </c>
      <c r="F32" s="348">
        <v>27.000712743000001</v>
      </c>
      <c r="G32" s="347">
        <v>0.3</v>
      </c>
      <c r="H32" s="348">
        <v>70.433333333299998</v>
      </c>
      <c r="I32" s="347">
        <v>0.1</v>
      </c>
      <c r="J32" s="347">
        <v>21.55</v>
      </c>
    </row>
    <row r="33" spans="1:10">
      <c r="A33" s="234" t="s">
        <v>130</v>
      </c>
      <c r="B33" s="305">
        <v>43586</v>
      </c>
      <c r="C33" s="347">
        <v>173.45</v>
      </c>
      <c r="D33" s="348">
        <v>203.21541078120001</v>
      </c>
      <c r="E33" s="347">
        <v>76.8</v>
      </c>
      <c r="F33" s="348">
        <v>27.411354166700001</v>
      </c>
      <c r="G33" s="347">
        <v>0.5</v>
      </c>
      <c r="H33" s="348">
        <v>52.67</v>
      </c>
      <c r="I33" s="347" t="s">
        <v>114</v>
      </c>
      <c r="J33" s="347" t="s">
        <v>114</v>
      </c>
    </row>
    <row r="34" spans="1:10">
      <c r="A34" s="234" t="s">
        <v>131</v>
      </c>
      <c r="B34" s="305">
        <v>43617</v>
      </c>
      <c r="C34" s="347">
        <v>138.30000000000001</v>
      </c>
      <c r="D34" s="348">
        <v>212.9053217643</v>
      </c>
      <c r="E34" s="347">
        <v>85.7</v>
      </c>
      <c r="F34" s="348">
        <v>20.1784947491</v>
      </c>
      <c r="G34" s="347" t="s">
        <v>114</v>
      </c>
      <c r="H34" s="348" t="s">
        <v>114</v>
      </c>
      <c r="I34" s="347" t="s">
        <v>114</v>
      </c>
      <c r="J34" s="347" t="s">
        <v>114</v>
      </c>
    </row>
    <row r="35" spans="1:10">
      <c r="A35" s="234" t="s">
        <v>132</v>
      </c>
      <c r="B35" s="305">
        <v>43647</v>
      </c>
      <c r="C35" s="347">
        <v>186.75</v>
      </c>
      <c r="D35" s="348">
        <v>157.15413119140001</v>
      </c>
      <c r="E35" s="347">
        <v>218.9</v>
      </c>
      <c r="F35" s="348">
        <v>25.354230242100002</v>
      </c>
      <c r="G35" s="347" t="s">
        <v>114</v>
      </c>
      <c r="H35" s="348" t="s">
        <v>114</v>
      </c>
      <c r="I35" s="347">
        <v>1.8</v>
      </c>
      <c r="J35" s="347">
        <v>22.35</v>
      </c>
    </row>
    <row r="36" spans="1:10">
      <c r="A36" s="234" t="s">
        <v>133</v>
      </c>
      <c r="B36" s="305">
        <v>43678</v>
      </c>
      <c r="C36" s="347">
        <v>219.05</v>
      </c>
      <c r="D36" s="348">
        <v>154.41659438479999</v>
      </c>
      <c r="E36" s="347">
        <v>221.65</v>
      </c>
      <c r="F36" s="348">
        <v>22.298296864400001</v>
      </c>
      <c r="G36" s="347" t="s">
        <v>114</v>
      </c>
      <c r="H36" s="348" t="s">
        <v>114</v>
      </c>
      <c r="I36" s="347" t="s">
        <v>114</v>
      </c>
      <c r="J36" s="347" t="s">
        <v>114</v>
      </c>
    </row>
    <row r="37" spans="1:10">
      <c r="A37" s="234" t="s">
        <v>134</v>
      </c>
      <c r="B37" s="305">
        <v>43709</v>
      </c>
      <c r="C37" s="347">
        <v>245.35</v>
      </c>
      <c r="D37" s="348">
        <v>137.32885877320001</v>
      </c>
      <c r="E37" s="347">
        <v>184.1</v>
      </c>
      <c r="F37" s="348">
        <v>26.486670287900001</v>
      </c>
      <c r="G37" s="347" t="s">
        <v>114</v>
      </c>
      <c r="H37" s="348" t="s">
        <v>114</v>
      </c>
      <c r="I37" s="347">
        <v>4.2</v>
      </c>
      <c r="J37" s="347">
        <v>27.864642857100002</v>
      </c>
    </row>
    <row r="38" spans="1:10">
      <c r="A38" s="234" t="s">
        <v>135</v>
      </c>
      <c r="B38" s="305">
        <v>43739</v>
      </c>
      <c r="C38" s="347">
        <v>313.25</v>
      </c>
      <c r="D38" s="348">
        <v>121.08573663209999</v>
      </c>
      <c r="E38" s="347">
        <v>127.1</v>
      </c>
      <c r="F38" s="348">
        <v>26.484760031499999</v>
      </c>
      <c r="G38" s="347">
        <v>0.15</v>
      </c>
      <c r="H38" s="348">
        <v>62.8</v>
      </c>
      <c r="I38" s="347">
        <v>0.15</v>
      </c>
      <c r="J38" s="347">
        <v>42.18</v>
      </c>
    </row>
    <row r="39" spans="1:10">
      <c r="A39" s="234" t="s">
        <v>136</v>
      </c>
      <c r="B39" s="305">
        <v>43770</v>
      </c>
      <c r="C39" s="347">
        <v>294.2</v>
      </c>
      <c r="D39" s="348">
        <v>97.903827328299997</v>
      </c>
      <c r="E39" s="347">
        <v>236.1</v>
      </c>
      <c r="F39" s="348">
        <v>31.851285472299999</v>
      </c>
      <c r="G39" s="347">
        <v>11.05</v>
      </c>
      <c r="H39" s="348">
        <v>52.336470588200001</v>
      </c>
      <c r="I39" s="347">
        <v>1.1000000000000001</v>
      </c>
      <c r="J39" s="347">
        <v>34.671818181799999</v>
      </c>
    </row>
    <row r="40" spans="1:10">
      <c r="A40" s="234" t="s">
        <v>137</v>
      </c>
      <c r="B40" s="305">
        <v>43800</v>
      </c>
      <c r="C40" s="347">
        <v>233.95</v>
      </c>
      <c r="D40" s="348">
        <v>90.253045522500003</v>
      </c>
      <c r="E40" s="347">
        <v>252.85</v>
      </c>
      <c r="F40" s="348">
        <v>29.107166304100001</v>
      </c>
      <c r="G40" s="347">
        <v>3.75</v>
      </c>
      <c r="H40" s="348">
        <v>48.467199999999998</v>
      </c>
      <c r="I40" s="347">
        <v>9.15</v>
      </c>
      <c r="J40" s="347">
        <v>22.367103825099999</v>
      </c>
    </row>
    <row r="41" spans="1:10">
      <c r="B41" s="426">
        <v>2019</v>
      </c>
      <c r="C41" s="349">
        <v>2822.55</v>
      </c>
      <c r="D41" s="350">
        <v>139.071995536</v>
      </c>
      <c r="E41" s="349">
        <v>1939.7</v>
      </c>
      <c r="F41" s="350">
        <v>28.908309532400001</v>
      </c>
      <c r="G41" s="349">
        <v>19.3</v>
      </c>
      <c r="H41" s="350">
        <v>54.665077720200003</v>
      </c>
      <c r="I41" s="349">
        <v>19.649999999999999</v>
      </c>
      <c r="J41" s="349">
        <v>27.606157760799999</v>
      </c>
    </row>
    <row r="43" spans="1:10">
      <c r="B43" s="90"/>
    </row>
    <row r="44" spans="1:10" ht="15">
      <c r="B44" s="301" t="s">
        <v>115</v>
      </c>
      <c r="C44" s="285"/>
      <c r="D44" s="285"/>
      <c r="E44" s="285"/>
      <c r="F44" s="285"/>
      <c r="G44" s="285"/>
      <c r="H44" s="285"/>
      <c r="I44" s="285"/>
      <c r="J44" s="285"/>
    </row>
    <row r="45" spans="1:10">
      <c r="B45" s="306"/>
      <c r="C45" s="537" t="s">
        <v>127</v>
      </c>
      <c r="D45" s="537"/>
      <c r="E45" s="537"/>
      <c r="F45" s="538"/>
      <c r="G45" s="537" t="s">
        <v>116</v>
      </c>
      <c r="H45" s="537"/>
      <c r="I45" s="537"/>
      <c r="J45" s="537"/>
    </row>
    <row r="46" spans="1:10">
      <c r="B46" s="303"/>
      <c r="C46" s="532" t="s">
        <v>117</v>
      </c>
      <c r="D46" s="533"/>
      <c r="E46" s="532" t="s">
        <v>118</v>
      </c>
      <c r="F46" s="539"/>
      <c r="G46" s="532" t="s">
        <v>117</v>
      </c>
      <c r="H46" s="533"/>
      <c r="I46" s="534" t="s">
        <v>118</v>
      </c>
      <c r="J46" s="532"/>
    </row>
    <row r="47" spans="1:10">
      <c r="B47" s="303"/>
      <c r="C47" s="342" t="s">
        <v>1</v>
      </c>
      <c r="D47" s="343" t="s">
        <v>108</v>
      </c>
      <c r="E47" s="342" t="s">
        <v>1</v>
      </c>
      <c r="F47" s="346" t="s">
        <v>108</v>
      </c>
      <c r="G47" s="359" t="s">
        <v>1</v>
      </c>
      <c r="H47" s="343" t="s">
        <v>108</v>
      </c>
      <c r="I47" s="342" t="s">
        <v>1</v>
      </c>
      <c r="J47" s="304" t="s">
        <v>108</v>
      </c>
    </row>
    <row r="48" spans="1:10">
      <c r="A48" s="234" t="s">
        <v>14</v>
      </c>
      <c r="B48" s="305">
        <v>43466</v>
      </c>
      <c r="C48" s="347">
        <v>227.95</v>
      </c>
      <c r="D48" s="348">
        <v>111.4064378153</v>
      </c>
      <c r="E48" s="347">
        <v>232.85</v>
      </c>
      <c r="F48" s="348">
        <v>31.835570109500001</v>
      </c>
      <c r="G48" s="347">
        <v>1.25</v>
      </c>
      <c r="H48" s="348">
        <v>64.558000000000007</v>
      </c>
      <c r="I48" s="347">
        <v>0.75</v>
      </c>
      <c r="J48" s="435">
        <v>36.497333333299999</v>
      </c>
    </row>
    <row r="49" spans="1:10">
      <c r="A49" s="234" t="s">
        <v>15</v>
      </c>
      <c r="B49" s="305">
        <v>43497</v>
      </c>
      <c r="C49" s="347">
        <v>264.35000000000002</v>
      </c>
      <c r="D49" s="348">
        <v>97.181509362599996</v>
      </c>
      <c r="E49" s="347">
        <v>161.55000000000001</v>
      </c>
      <c r="F49" s="348">
        <v>15.4707799443</v>
      </c>
      <c r="G49" s="347">
        <v>0.45</v>
      </c>
      <c r="H49" s="348">
        <v>32.601111111100003</v>
      </c>
      <c r="I49" s="347">
        <v>0.1</v>
      </c>
      <c r="J49" s="347">
        <v>35.049999999999997</v>
      </c>
    </row>
    <row r="50" spans="1:10">
      <c r="A50" s="234" t="s">
        <v>128</v>
      </c>
      <c r="B50" s="305">
        <v>43525</v>
      </c>
      <c r="C50" s="347">
        <v>316.35000000000002</v>
      </c>
      <c r="D50" s="348">
        <v>86.805595068800002</v>
      </c>
      <c r="E50" s="347">
        <v>238.45</v>
      </c>
      <c r="F50" s="348">
        <v>15.5363640176</v>
      </c>
      <c r="G50" s="347">
        <v>0.55000000000000004</v>
      </c>
      <c r="H50" s="348">
        <v>44.900909090900001</v>
      </c>
      <c r="I50" s="347">
        <v>1.05</v>
      </c>
      <c r="J50" s="347">
        <v>35.1204761905</v>
      </c>
    </row>
    <row r="51" spans="1:10">
      <c r="A51" s="234" t="s">
        <v>129</v>
      </c>
      <c r="B51" s="305">
        <v>43556</v>
      </c>
      <c r="C51" s="347">
        <v>280.64999999999998</v>
      </c>
      <c r="D51" s="348">
        <v>100.641327276</v>
      </c>
      <c r="E51" s="347">
        <v>245.95</v>
      </c>
      <c r="F51" s="348">
        <v>21.365080300900001</v>
      </c>
      <c r="G51" s="347">
        <v>1.35</v>
      </c>
      <c r="H51" s="348">
        <v>52.1622222222</v>
      </c>
      <c r="I51" s="347">
        <v>1.65</v>
      </c>
      <c r="J51" s="347">
        <v>35.119999999999997</v>
      </c>
    </row>
    <row r="52" spans="1:10">
      <c r="A52" s="234" t="s">
        <v>130</v>
      </c>
      <c r="B52" s="305">
        <v>43586</v>
      </c>
      <c r="C52" s="347">
        <v>294</v>
      </c>
      <c r="D52" s="348">
        <v>96.606632653099993</v>
      </c>
      <c r="E52" s="347">
        <v>269.5</v>
      </c>
      <c r="F52" s="348">
        <v>19.140500927600002</v>
      </c>
      <c r="G52" s="347">
        <v>1.25</v>
      </c>
      <c r="H52" s="348">
        <v>66.540000000000006</v>
      </c>
      <c r="I52" s="347">
        <v>0.8</v>
      </c>
      <c r="J52" s="347">
        <v>33.253124999999997</v>
      </c>
    </row>
    <row r="53" spans="1:10">
      <c r="A53" s="234" t="s">
        <v>131</v>
      </c>
      <c r="B53" s="305">
        <v>43617</v>
      </c>
      <c r="C53" s="347">
        <v>290.3</v>
      </c>
      <c r="D53" s="348">
        <v>94.799455735400002</v>
      </c>
      <c r="E53" s="347">
        <v>269.85000000000002</v>
      </c>
      <c r="F53" s="348">
        <v>18.952784880500001</v>
      </c>
      <c r="G53" s="347">
        <v>7.2</v>
      </c>
      <c r="H53" s="348">
        <v>60.737708333299999</v>
      </c>
      <c r="I53" s="347">
        <v>0.9</v>
      </c>
      <c r="J53" s="347">
        <v>33.378888888900001</v>
      </c>
    </row>
    <row r="54" spans="1:10">
      <c r="A54" s="234" t="s">
        <v>132</v>
      </c>
      <c r="B54" s="305">
        <v>43647</v>
      </c>
      <c r="C54" s="347">
        <v>297.10000000000002</v>
      </c>
      <c r="D54" s="348">
        <v>91.8995052171</v>
      </c>
      <c r="E54" s="347">
        <v>319.14999999999998</v>
      </c>
      <c r="F54" s="348">
        <v>23.373067523100001</v>
      </c>
      <c r="G54" s="347">
        <v>6.1</v>
      </c>
      <c r="H54" s="348">
        <v>64.405901639299998</v>
      </c>
      <c r="I54" s="347">
        <v>2.35</v>
      </c>
      <c r="J54" s="347">
        <v>33.177234042599999</v>
      </c>
    </row>
    <row r="55" spans="1:10">
      <c r="A55" s="234" t="s">
        <v>133</v>
      </c>
      <c r="B55" s="305">
        <v>43678</v>
      </c>
      <c r="C55" s="347">
        <v>300.8</v>
      </c>
      <c r="D55" s="348">
        <v>85.120857712800003</v>
      </c>
      <c r="E55" s="347">
        <v>285.25</v>
      </c>
      <c r="F55" s="348">
        <v>17.868161262099999</v>
      </c>
      <c r="G55" s="347">
        <v>5.15</v>
      </c>
      <c r="H55" s="348">
        <v>60.605631068000001</v>
      </c>
      <c r="I55" s="347">
        <v>0.45</v>
      </c>
      <c r="J55" s="347">
        <v>28.754444444400001</v>
      </c>
    </row>
    <row r="56" spans="1:10">
      <c r="A56" s="234" t="s">
        <v>134</v>
      </c>
      <c r="B56" s="305">
        <v>43709</v>
      </c>
      <c r="C56" s="347">
        <v>264.5</v>
      </c>
      <c r="D56" s="348">
        <v>87.929209829900003</v>
      </c>
      <c r="E56" s="347">
        <v>245.7</v>
      </c>
      <c r="F56" s="348">
        <v>17.903137973100002</v>
      </c>
      <c r="G56" s="347">
        <v>2.75</v>
      </c>
      <c r="H56" s="348">
        <v>43.154727272700001</v>
      </c>
      <c r="I56" s="347">
        <v>2.9</v>
      </c>
      <c r="J56" s="347">
        <v>37.601551724099998</v>
      </c>
    </row>
    <row r="57" spans="1:10">
      <c r="A57" s="234" t="s">
        <v>135</v>
      </c>
      <c r="B57" s="305">
        <v>43739</v>
      </c>
      <c r="C57" s="347">
        <v>240.2</v>
      </c>
      <c r="D57" s="348">
        <v>86.927712323099996</v>
      </c>
      <c r="E57" s="347">
        <v>261.25</v>
      </c>
      <c r="F57" s="348">
        <v>20.984897607699999</v>
      </c>
      <c r="G57" s="347">
        <v>3.35</v>
      </c>
      <c r="H57" s="348">
        <v>52.522686567199997</v>
      </c>
      <c r="I57" s="347">
        <v>1.35</v>
      </c>
      <c r="J57" s="347">
        <v>34.802222222200001</v>
      </c>
    </row>
    <row r="58" spans="1:10">
      <c r="A58" s="234" t="s">
        <v>136</v>
      </c>
      <c r="B58" s="305">
        <v>43770</v>
      </c>
      <c r="C58" s="347">
        <v>227.85</v>
      </c>
      <c r="D58" s="348">
        <v>81.728494623700001</v>
      </c>
      <c r="E58" s="347">
        <v>253.6</v>
      </c>
      <c r="F58" s="348">
        <v>22.9511277603</v>
      </c>
      <c r="G58" s="347">
        <v>2.2000000000000002</v>
      </c>
      <c r="H58" s="348">
        <v>49.616818181799999</v>
      </c>
      <c r="I58" s="347">
        <v>3.1</v>
      </c>
      <c r="J58" s="347">
        <v>54.5224193548</v>
      </c>
    </row>
    <row r="59" spans="1:10">
      <c r="A59" s="234" t="s">
        <v>137</v>
      </c>
      <c r="B59" s="305">
        <v>43800</v>
      </c>
      <c r="C59" s="347">
        <v>197.2</v>
      </c>
      <c r="D59" s="348">
        <v>77.897259127799998</v>
      </c>
      <c r="E59" s="347">
        <v>231.55</v>
      </c>
      <c r="F59" s="348">
        <v>16.477102137799999</v>
      </c>
      <c r="G59" s="347">
        <v>1.1000000000000001</v>
      </c>
      <c r="H59" s="348">
        <v>62.375</v>
      </c>
      <c r="I59" s="347">
        <v>1.5</v>
      </c>
      <c r="J59" s="347">
        <v>22.738</v>
      </c>
    </row>
    <row r="60" spans="1:10">
      <c r="B60" s="426">
        <v>2019</v>
      </c>
      <c r="C60" s="349">
        <v>3201.25</v>
      </c>
      <c r="D60" s="350">
        <v>91.758465130800005</v>
      </c>
      <c r="E60" s="349">
        <v>3014.65</v>
      </c>
      <c r="F60" s="350">
        <v>20.306692484999999</v>
      </c>
      <c r="G60" s="349">
        <v>32.700000000000003</v>
      </c>
      <c r="H60" s="350">
        <v>57.748012232400001</v>
      </c>
      <c r="I60" s="349">
        <v>16.899999999999999</v>
      </c>
      <c r="J60" s="349">
        <v>37.420473372799997</v>
      </c>
    </row>
  </sheetData>
  <mergeCells count="21">
    <mergeCell ref="C45:F45"/>
    <mergeCell ref="G45:J45"/>
    <mergeCell ref="C46:D46"/>
    <mergeCell ref="E46:F46"/>
    <mergeCell ref="G46:H46"/>
    <mergeCell ref="I46:J46"/>
    <mergeCell ref="C26:F26"/>
    <mergeCell ref="G26:J26"/>
    <mergeCell ref="C27:D27"/>
    <mergeCell ref="E27:F27"/>
    <mergeCell ref="G27:H27"/>
    <mergeCell ref="I27:J27"/>
    <mergeCell ref="C7:F7"/>
    <mergeCell ref="G7:J7"/>
    <mergeCell ref="K7:N7"/>
    <mergeCell ref="C8:D8"/>
    <mergeCell ref="E8:F8"/>
    <mergeCell ref="G8:H8"/>
    <mergeCell ref="I8:J8"/>
    <mergeCell ref="K8:L8"/>
    <mergeCell ref="M8:N8"/>
  </mergeCells>
  <hyperlinks>
    <hyperlink ref="B3" location="Indice!A1" display="Indice!A1" xr:uid="{00000000-0004-0000-1900-000000000000}"/>
  </hyperlinks>
  <pageMargins left="0.78740157480314965" right="0.74803149606299213" top="0.78740157480314965" bottom="0.98425196850393704" header="0" footer="0"/>
  <pageSetup paperSize="9" scale="87" fitToHeight="2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4">
    <pageSetUpPr autoPageBreaks="0" fitToPage="1"/>
  </sheetPr>
  <dimension ref="A1:H82"/>
  <sheetViews>
    <sheetView showGridLines="0" topLeftCell="A5" workbookViewId="0">
      <selection activeCell="G17" sqref="G17"/>
    </sheetView>
  </sheetViews>
  <sheetFormatPr baseColWidth="10" defaultRowHeight="12.75"/>
  <cols>
    <col min="1" max="1" width="0.140625" style="7" customWidth="1"/>
    <col min="2" max="2" width="2.7109375" style="7" customWidth="1"/>
    <col min="3" max="3" width="23.7109375" style="7" customWidth="1"/>
    <col min="4" max="4" width="1.28515625" style="7" customWidth="1"/>
    <col min="5" max="5" width="68.7109375" style="7" customWidth="1"/>
    <col min="6" max="6" width="2.85546875" style="31" customWidth="1"/>
  </cols>
  <sheetData>
    <row r="1" spans="2:8" s="7" customFormat="1" ht="0.6" customHeight="1"/>
    <row r="2" spans="2:8" s="7" customFormat="1" ht="21" customHeight="1">
      <c r="E2" s="54" t="s">
        <v>206</v>
      </c>
    </row>
    <row r="3" spans="2:8" s="7" customFormat="1" ht="15" customHeight="1">
      <c r="E3" s="9" t="s">
        <v>219</v>
      </c>
    </row>
    <row r="4" spans="2:8" s="10" customFormat="1" ht="19.899999999999999" customHeight="1">
      <c r="B4" s="11"/>
      <c r="C4" s="12" t="s">
        <v>67</v>
      </c>
    </row>
    <row r="5" spans="2:8" s="10" customFormat="1" ht="12.6" customHeight="1">
      <c r="B5" s="11"/>
      <c r="C5" s="13"/>
    </row>
    <row r="6" spans="2:8" s="10" customFormat="1" ht="13.15" customHeight="1">
      <c r="B6" s="11"/>
      <c r="C6" s="16"/>
      <c r="D6" s="28"/>
      <c r="E6" s="28"/>
    </row>
    <row r="7" spans="2:8" s="10" customFormat="1" ht="12.75" customHeight="1">
      <c r="B7" s="11"/>
      <c r="C7" s="496" t="s">
        <v>225</v>
      </c>
      <c r="D7" s="28"/>
      <c r="E7" s="177"/>
    </row>
    <row r="8" spans="2:8" s="10" customFormat="1" ht="12.75" customHeight="1">
      <c r="B8" s="11"/>
      <c r="C8" s="496"/>
      <c r="D8" s="28"/>
      <c r="E8" s="177"/>
    </row>
    <row r="9" spans="2:8" s="10" customFormat="1" ht="12.75" customHeight="1">
      <c r="B9" s="11"/>
      <c r="C9" s="128" t="s">
        <v>110</v>
      </c>
      <c r="D9" s="28"/>
      <c r="E9" s="177"/>
    </row>
    <row r="10" spans="2:8" s="10" customFormat="1" ht="12.75" customHeight="1">
      <c r="B10" s="11"/>
      <c r="C10" s="128"/>
      <c r="D10" s="28"/>
      <c r="E10" s="177"/>
    </row>
    <row r="11" spans="2:8" s="10" customFormat="1" ht="12.75" customHeight="1">
      <c r="B11" s="11"/>
      <c r="C11" s="145"/>
      <c r="D11" s="28"/>
      <c r="E11" s="177"/>
    </row>
    <row r="12" spans="2:8" s="10" customFormat="1" ht="12.75" customHeight="1">
      <c r="B12" s="11"/>
      <c r="C12" s="145"/>
      <c r="D12" s="28"/>
      <c r="E12" s="177"/>
    </row>
    <row r="13" spans="2:8" s="10" customFormat="1" ht="12.75" customHeight="1">
      <c r="B13" s="11"/>
      <c r="C13" s="16"/>
      <c r="D13" s="28"/>
      <c r="E13" s="177"/>
    </row>
    <row r="14" spans="2:8" s="10" customFormat="1" ht="12.75" customHeight="1">
      <c r="B14" s="11"/>
      <c r="C14" s="16"/>
      <c r="D14" s="28"/>
      <c r="E14" s="177"/>
    </row>
    <row r="15" spans="2:8" s="10" customFormat="1" ht="12.75" customHeight="1">
      <c r="B15" s="11"/>
      <c r="C15" s="16"/>
      <c r="D15" s="28"/>
      <c r="E15" s="177"/>
    </row>
    <row r="16" spans="2:8" s="10" customFormat="1" ht="12.75" customHeight="1">
      <c r="B16" s="11"/>
      <c r="C16" s="16"/>
      <c r="D16" s="28"/>
      <c r="E16" s="177"/>
      <c r="H16" s="134" t="str">
        <f>CONCATENATE("Precio medio final: ",ROUND('Data 1'!Q13,2)," €/MWh")</f>
        <v>Precio medio final: 53,43 €/MWh</v>
      </c>
    </row>
    <row r="17" spans="2:8" s="10" customFormat="1" ht="12.75" customHeight="1">
      <c r="B17" s="11"/>
      <c r="C17" s="16"/>
      <c r="D17" s="28"/>
      <c r="E17" s="177"/>
    </row>
    <row r="18" spans="2:8" s="10" customFormat="1" ht="12.75" customHeight="1">
      <c r="B18" s="11"/>
      <c r="C18" s="16"/>
      <c r="D18" s="28"/>
      <c r="E18" s="177"/>
    </row>
    <row r="19" spans="2:8" s="10" customFormat="1" ht="12.75" customHeight="1">
      <c r="B19" s="11"/>
      <c r="C19" s="16"/>
      <c r="D19" s="28"/>
      <c r="E19" s="177"/>
    </row>
    <row r="20" spans="2:8" s="10" customFormat="1" ht="12.75" customHeight="1">
      <c r="B20" s="11"/>
      <c r="C20" s="16"/>
      <c r="D20" s="28"/>
      <c r="E20" s="177"/>
    </row>
    <row r="21" spans="2:8" s="10" customFormat="1" ht="12.75" customHeight="1">
      <c r="B21" s="11"/>
      <c r="C21" s="16"/>
      <c r="D21" s="28"/>
      <c r="E21" s="177"/>
    </row>
    <row r="22" spans="2:8">
      <c r="E22" s="177"/>
      <c r="F22" s="10"/>
      <c r="G22" s="10"/>
      <c r="H22" s="10"/>
    </row>
    <row r="23" spans="2:8">
      <c r="E23" s="177"/>
      <c r="F23" s="10"/>
      <c r="G23" s="10"/>
      <c r="H23" s="10"/>
    </row>
    <row r="24" spans="2:8">
      <c r="E24" s="177"/>
      <c r="F24" s="10"/>
      <c r="G24" s="10"/>
      <c r="H24" s="10"/>
    </row>
    <row r="25" spans="2:8">
      <c r="E25" s="29"/>
      <c r="F25" s="10"/>
      <c r="G25" s="10"/>
      <c r="H25" s="10"/>
    </row>
    <row r="26" spans="2:8">
      <c r="E26" s="29"/>
    </row>
    <row r="27" spans="2:8">
      <c r="E27" s="29"/>
    </row>
    <row r="28" spans="2:8">
      <c r="E28" s="29"/>
    </row>
    <row r="39" spans="5:5">
      <c r="E39" s="425"/>
    </row>
    <row r="82" spans="2:2">
      <c r="B82" s="55"/>
    </row>
  </sheetData>
  <customSheetViews>
    <customSheetView guid="{900DFCB2-DCF9-11D6-8470-0008C7298EBA}" showGridLines="0" showRowCol="0" outlineSymbols="0" showRuler="0"/>
    <customSheetView guid="{900DFCB4-DCF9-11D6-8470-0008C7298EBA}" showGridLines="0" showRowCol="0" outlineSymbols="0" showRuler="0"/>
    <customSheetView guid="{900DFCB5-DCF9-11D6-8470-0008C7298EBA}" showGridLines="0" showRowCol="0" outlineSymbols="0" showRuler="0"/>
    <customSheetView guid="{900DFCB6-DCF9-11D6-8470-0008C7298EBA}" showGridLines="0" showRowCol="0" outlineSymbols="0" showRuler="0"/>
    <customSheetView guid="{900DFCB7-DCF9-11D6-8470-0008C7298EBA}" showGridLines="0" showRowCol="0" outlineSymbols="0" showRuler="0"/>
    <customSheetView guid="{900DFCB8-DCF9-11D6-8470-0008C7298EBA}" showGridLines="0" showRowCol="0" outlineSymbols="0" showRuler="0"/>
    <customSheetView guid="{900DFCB9-DCF9-11D6-8470-0008C7298EBA}" showGridLines="0" showRowCol="0" outlineSymbols="0" showRuler="0"/>
    <customSheetView guid="{900DFCBA-DCF9-11D6-8470-0008C7298EBA}" showGridLines="0" showRowCol="0" outlineSymbols="0" showRuler="0"/>
    <customSheetView guid="{900DFCBB-DCF9-11D6-8470-0008C7298EBA}" showGridLines="0" showRowCol="0" outlineSymbols="0" showRuler="0"/>
    <customSheetView guid="{900DFCBC-DCF9-11D6-8470-0008C7298EBA}" showGridLines="0" showRowCol="0" outlineSymbols="0" showRuler="0"/>
    <customSheetView guid="{900DFCBD-DCF9-11D6-8470-0008C7298EBA}" showGridLines="0" showRowCol="0" outlineSymbols="0" showRuler="0"/>
    <customSheetView guid="{900DFCBE-DCF9-11D6-8470-0008C7298EBA}" showGridLines="0" showRowCol="0" outlineSymbols="0" showRuler="0"/>
    <customSheetView guid="{900DFCBF-DCF9-11D6-8470-0008C7298EBA}" showGridLines="0" showRowCol="0" outlineSymbols="0" showRuler="0"/>
    <customSheetView guid="{900DFCC0-DCF9-11D6-8470-0008C7298EBA}" showGridLines="0" showRowCol="0" outlineSymbols="0" showRuler="0"/>
    <customSheetView guid="{900DFCC1-DCF9-11D6-8470-0008C7298EBA}" showGridLines="0" showRowCol="0" outlineSymbols="0" showRuler="0"/>
    <customSheetView guid="{900DFCC2-DCF9-11D6-8470-0008C7298EBA}" showGridLines="0" showRowCol="0" outlineSymbols="0" showRuler="0"/>
    <customSheetView guid="{900DFCC3-DCF9-11D6-8470-0008C7298EBA}" showGridLines="0" showRowCol="0" outlineSymbols="0" showRuler="0"/>
    <customSheetView guid="{900DFCC4-DCF9-11D6-8470-0008C7298EBA}" showGridLines="0" showRowCol="0" outlineSymbols="0" showRuler="0"/>
    <customSheetView guid="{900DFCC5-DCF9-11D6-8470-0008C7298EBA}" showGridLines="0" showRowCol="0" outlineSymbols="0" showRuler="0"/>
    <customSheetView guid="{900DFCC6-DCF9-11D6-8470-0008C7298EBA}" showGridLines="0" showRowCol="0" outlineSymbols="0" showRuler="0"/>
    <customSheetView guid="{900DFCC7-DCF9-11D6-8470-0008C7298EBA}" showGridLines="0" showRowCol="0" outlineSymbols="0" showRuler="0"/>
  </customSheetViews>
  <mergeCells count="1">
    <mergeCell ref="C7:C8"/>
  </mergeCells>
  <phoneticPr fontId="0" type="noConversion"/>
  <hyperlinks>
    <hyperlink ref="C4" location="Indice!A1" display="Indice!A1" xr:uid="{00000000-0004-0000-0200-000000000000}"/>
  </hyperlinks>
  <printOptions horizontalCentered="1"/>
  <pageMargins left="0.39370078740157483" right="0.78740157480314965" top="0.39370078740157483" bottom="0.98425196850393704" header="0" footer="0"/>
  <pageSetup paperSize="9" orientation="landscape" horizontalDpi="300" verticalDpi="300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A251D0-7CBF-40B3-9638-DE3EC841DC91}">
  <dimension ref="B2:K61"/>
  <sheetViews>
    <sheetView showGridLines="0" topLeftCell="A25" workbookViewId="0">
      <selection activeCell="E27" sqref="E27"/>
    </sheetView>
  </sheetViews>
  <sheetFormatPr baseColWidth="10" defaultRowHeight="12.75"/>
  <cols>
    <col min="1" max="1" width="2.85546875" customWidth="1"/>
    <col min="2" max="2" width="3.42578125" customWidth="1"/>
  </cols>
  <sheetData>
    <row r="2" spans="2:11">
      <c r="B2" s="56"/>
      <c r="C2" s="18"/>
      <c r="D2" s="18"/>
      <c r="E2" s="18"/>
      <c r="F2" s="18"/>
      <c r="G2" s="19"/>
      <c r="H2" s="18"/>
      <c r="I2" s="18"/>
      <c r="J2" s="485"/>
      <c r="K2" s="485" t="s">
        <v>206</v>
      </c>
    </row>
    <row r="3" spans="2:11">
      <c r="B3" s="56"/>
      <c r="C3" s="18"/>
      <c r="D3" s="18"/>
      <c r="E3" s="18"/>
      <c r="F3" s="18"/>
      <c r="G3" s="19"/>
      <c r="H3" s="18"/>
      <c r="I3" s="18"/>
      <c r="J3" s="485"/>
      <c r="K3" s="485" t="s">
        <v>219</v>
      </c>
    </row>
    <row r="4" spans="2:11">
      <c r="B4" s="56"/>
      <c r="C4" s="12" t="str">
        <f>Indice!C4</f>
        <v>Servicios de ajuste e intercambios internacionales</v>
      </c>
      <c r="D4" s="13"/>
      <c r="E4" s="13"/>
      <c r="F4" s="18"/>
      <c r="G4" s="18"/>
      <c r="H4" s="18"/>
      <c r="I4" s="18"/>
      <c r="J4" s="18"/>
      <c r="K4" s="18"/>
    </row>
    <row r="5" spans="2:11">
      <c r="B5" s="57"/>
      <c r="C5" s="36"/>
      <c r="D5" s="36"/>
      <c r="E5" s="36"/>
      <c r="F5" s="36"/>
      <c r="G5" s="36"/>
      <c r="H5" s="36"/>
      <c r="I5" s="486"/>
      <c r="J5" s="36"/>
      <c r="K5" s="105" t="s">
        <v>36</v>
      </c>
    </row>
    <row r="6" spans="2:11">
      <c r="B6" s="57"/>
      <c r="C6" s="50" t="s">
        <v>256</v>
      </c>
      <c r="D6" s="50"/>
      <c r="E6" s="50"/>
      <c r="F6" s="51"/>
      <c r="G6" s="51"/>
      <c r="H6" s="42"/>
      <c r="I6" s="486"/>
      <c r="J6" s="36"/>
      <c r="K6" s="105" t="s">
        <v>37</v>
      </c>
    </row>
    <row r="7" spans="2:11">
      <c r="B7" s="57"/>
      <c r="C7" s="37"/>
      <c r="D7" s="37"/>
      <c r="K7" s="105" t="s">
        <v>38</v>
      </c>
    </row>
    <row r="8" spans="2:11">
      <c r="B8" s="57"/>
      <c r="C8" s="221"/>
      <c r="D8" s="221"/>
      <c r="K8" s="105" t="s">
        <v>37</v>
      </c>
    </row>
    <row r="9" spans="2:11">
      <c r="B9" s="58"/>
      <c r="C9" s="222"/>
      <c r="D9" s="488" t="s">
        <v>253</v>
      </c>
      <c r="K9" s="105" t="s">
        <v>39</v>
      </c>
    </row>
    <row r="10" spans="2:11">
      <c r="B10" s="58"/>
      <c r="C10" s="487">
        <v>2000</v>
      </c>
      <c r="D10" s="489">
        <v>4336.8909999999996</v>
      </c>
      <c r="K10" s="105"/>
    </row>
    <row r="11" spans="2:11">
      <c r="B11" s="58"/>
      <c r="C11" s="487">
        <v>2001</v>
      </c>
      <c r="D11" s="489">
        <v>3350.2510000000002</v>
      </c>
      <c r="K11" s="105"/>
    </row>
    <row r="12" spans="2:11">
      <c r="B12" s="58" t="s">
        <v>29</v>
      </c>
      <c r="C12" s="487">
        <v>2002</v>
      </c>
      <c r="D12" s="489">
        <v>5285.915</v>
      </c>
      <c r="K12" s="361">
        <f>SUM(G25:G36)-H12</f>
        <v>0</v>
      </c>
    </row>
    <row r="13" spans="2:11">
      <c r="B13" s="58" t="s">
        <v>30</v>
      </c>
      <c r="C13" s="487">
        <v>2003</v>
      </c>
      <c r="D13" s="489">
        <v>1201.105</v>
      </c>
      <c r="K13" s="361">
        <f>SUM(H43:H54)-I13</f>
        <v>0</v>
      </c>
    </row>
    <row r="14" spans="2:11">
      <c r="B14" s="58" t="s">
        <v>49</v>
      </c>
      <c r="C14" s="487">
        <v>2004</v>
      </c>
      <c r="D14" s="489">
        <v>-3075.1039999999998</v>
      </c>
      <c r="K14" s="361">
        <f>SUM(E43:E54)-H14</f>
        <v>0</v>
      </c>
    </row>
    <row r="15" spans="2:11">
      <c r="B15" s="60"/>
      <c r="C15" s="487">
        <v>2005</v>
      </c>
      <c r="D15" s="489">
        <v>-1338.568</v>
      </c>
      <c r="K15" s="361">
        <f>SUM(F43:F54)-H15</f>
        <v>0</v>
      </c>
    </row>
    <row r="16" spans="2:11">
      <c r="B16" s="57"/>
      <c r="C16" s="487">
        <v>2006</v>
      </c>
      <c r="D16" s="489">
        <v>-3275.0810000000001</v>
      </c>
      <c r="K16" s="361">
        <f>SUM(G43:G54)-H16</f>
        <v>0</v>
      </c>
    </row>
    <row r="17" spans="2:11">
      <c r="B17" s="57"/>
      <c r="C17" s="487">
        <v>2007</v>
      </c>
      <c r="D17" s="489">
        <v>-5753.52</v>
      </c>
      <c r="K17" s="360"/>
    </row>
    <row r="18" spans="2:11">
      <c r="C18" s="487">
        <v>2008</v>
      </c>
      <c r="D18" s="489">
        <v>-11041.346</v>
      </c>
    </row>
    <row r="19" spans="2:11">
      <c r="C19" s="487">
        <v>2009</v>
      </c>
      <c r="D19" s="489">
        <v>-8090.5529999999999</v>
      </c>
    </row>
    <row r="20" spans="2:11">
      <c r="C20" s="487">
        <v>2010</v>
      </c>
      <c r="D20" s="489">
        <v>-8324.2749999999996</v>
      </c>
    </row>
    <row r="21" spans="2:11">
      <c r="C21" s="487">
        <v>2011</v>
      </c>
      <c r="D21" s="489">
        <v>-6097.53</v>
      </c>
    </row>
    <row r="22" spans="2:11">
      <c r="C22" s="487">
        <v>2012</v>
      </c>
      <c r="D22" s="489">
        <v>-11187.448</v>
      </c>
    </row>
    <row r="23" spans="2:11">
      <c r="C23" s="487">
        <v>2013</v>
      </c>
      <c r="D23" s="489">
        <v>-6735.5</v>
      </c>
    </row>
    <row r="24" spans="2:11">
      <c r="C24" s="487">
        <v>2014</v>
      </c>
      <c r="D24" s="489">
        <v>-3405.8879999999999</v>
      </c>
    </row>
    <row r="25" spans="2:11">
      <c r="C25" s="487">
        <v>2015</v>
      </c>
      <c r="D25" s="489">
        <v>-146.61699999999999</v>
      </c>
    </row>
    <row r="26" spans="2:11">
      <c r="C26" s="487">
        <v>2016</v>
      </c>
      <c r="D26" s="489">
        <v>7659.6549999999997</v>
      </c>
    </row>
    <row r="27" spans="2:11">
      <c r="C27" s="487">
        <v>2017</v>
      </c>
      <c r="D27" s="489">
        <v>9175.3430000000008</v>
      </c>
    </row>
    <row r="28" spans="2:11">
      <c r="C28" s="487">
        <v>2018</v>
      </c>
      <c r="D28" s="489">
        <v>11090.246999999999</v>
      </c>
    </row>
    <row r="29" spans="2:11">
      <c r="C29" s="180">
        <v>2019</v>
      </c>
      <c r="D29" s="490">
        <v>6875.2830000000004</v>
      </c>
    </row>
    <row r="31" spans="2:11">
      <c r="C31" s="50" t="s">
        <v>254</v>
      </c>
    </row>
    <row r="32" spans="2:11">
      <c r="C32" s="37"/>
    </row>
    <row r="33" spans="3:4">
      <c r="C33" s="164"/>
      <c r="D33" s="320" t="s">
        <v>255</v>
      </c>
    </row>
    <row r="34" spans="3:4">
      <c r="C34" s="179" t="s">
        <v>4</v>
      </c>
      <c r="D34" s="489">
        <v>311.86199999999997</v>
      </c>
    </row>
    <row r="35" spans="3:4">
      <c r="C35" s="179" t="s">
        <v>5</v>
      </c>
      <c r="D35" s="489">
        <v>1539.963</v>
      </c>
    </row>
    <row r="36" spans="3:4">
      <c r="C36" s="179" t="s">
        <v>0</v>
      </c>
      <c r="D36" s="489">
        <v>2021.165</v>
      </c>
    </row>
    <row r="37" spans="3:4">
      <c r="C37" s="179" t="s">
        <v>2</v>
      </c>
      <c r="D37" s="489">
        <v>1304.7750000000001</v>
      </c>
    </row>
    <row r="38" spans="3:4">
      <c r="C38" s="179" t="s">
        <v>6</v>
      </c>
      <c r="D38" s="489">
        <v>1090.6599999999999</v>
      </c>
    </row>
    <row r="39" spans="3:4">
      <c r="C39" s="179" t="s">
        <v>7</v>
      </c>
      <c r="D39" s="489">
        <v>815.6049999999999</v>
      </c>
    </row>
    <row r="40" spans="3:4">
      <c r="C40" s="179" t="s">
        <v>8</v>
      </c>
      <c r="D40" s="489">
        <v>772.85399999999993</v>
      </c>
    </row>
    <row r="41" spans="3:4">
      <c r="C41" s="179" t="s">
        <v>9</v>
      </c>
      <c r="D41" s="489">
        <v>969.88099999999997</v>
      </c>
    </row>
    <row r="42" spans="3:4">
      <c r="C42" s="179" t="s">
        <v>10</v>
      </c>
      <c r="D42" s="489">
        <v>810.81799999999998</v>
      </c>
    </row>
    <row r="43" spans="3:4">
      <c r="C43" s="179" t="s">
        <v>11</v>
      </c>
      <c r="D43" s="489">
        <v>993.87900000000002</v>
      </c>
    </row>
    <row r="44" spans="3:4">
      <c r="C44" s="179" t="s">
        <v>12</v>
      </c>
      <c r="D44" s="489">
        <v>-531.06899999999996</v>
      </c>
    </row>
    <row r="45" spans="3:4">
      <c r="C45" s="180" t="s">
        <v>13</v>
      </c>
      <c r="D45" s="490">
        <v>-395.69499999999994</v>
      </c>
    </row>
    <row r="47" spans="3:4">
      <c r="C47" s="50" t="s">
        <v>257</v>
      </c>
    </row>
    <row r="48" spans="3:4">
      <c r="C48" s="37"/>
    </row>
    <row r="49" spans="3:4">
      <c r="C49" s="164"/>
      <c r="D49" s="320" t="s">
        <v>255</v>
      </c>
    </row>
    <row r="50" spans="3:4">
      <c r="C50" s="179" t="s">
        <v>4</v>
      </c>
      <c r="D50" s="489">
        <v>-158.44099999999997</v>
      </c>
    </row>
    <row r="51" spans="3:4">
      <c r="C51" s="179" t="s">
        <v>5</v>
      </c>
      <c r="D51" s="489">
        <v>-697.14400000000001</v>
      </c>
    </row>
    <row r="52" spans="3:4">
      <c r="C52" s="179" t="s">
        <v>0</v>
      </c>
      <c r="D52" s="489">
        <v>-788.70700000000011</v>
      </c>
    </row>
    <row r="53" spans="3:4">
      <c r="C53" s="179" t="s">
        <v>2</v>
      </c>
      <c r="D53" s="489">
        <v>-304.86</v>
      </c>
    </row>
    <row r="54" spans="3:4">
      <c r="C54" s="179" t="s">
        <v>6</v>
      </c>
      <c r="D54" s="489">
        <v>-408.60200000000003</v>
      </c>
    </row>
    <row r="55" spans="3:4">
      <c r="C55" s="179" t="s">
        <v>7</v>
      </c>
      <c r="D55" s="489">
        <v>-322.56400000000002</v>
      </c>
    </row>
    <row r="56" spans="3:4">
      <c r="C56" s="179" t="s">
        <v>8</v>
      </c>
      <c r="D56" s="489">
        <v>-159.26900000000001</v>
      </c>
    </row>
    <row r="57" spans="3:4">
      <c r="C57" s="179" t="s">
        <v>9</v>
      </c>
      <c r="D57" s="489">
        <v>-584</v>
      </c>
    </row>
    <row r="58" spans="3:4">
      <c r="C58" s="179" t="s">
        <v>10</v>
      </c>
      <c r="D58" s="489">
        <v>-615.05200000000002</v>
      </c>
    </row>
    <row r="59" spans="3:4">
      <c r="C59" s="179" t="s">
        <v>11</v>
      </c>
      <c r="D59" s="489">
        <v>-394.959</v>
      </c>
    </row>
    <row r="60" spans="3:4">
      <c r="C60" s="179" t="s">
        <v>12</v>
      </c>
      <c r="D60" s="489">
        <v>196.67200000000003</v>
      </c>
    </row>
    <row r="61" spans="3:4">
      <c r="C61" s="180" t="s">
        <v>13</v>
      </c>
      <c r="D61" s="490">
        <v>842.02800000000013</v>
      </c>
    </row>
  </sheetData>
  <hyperlinks>
    <hyperlink ref="C4" location="Indice!A1" display="Indice!A1" xr:uid="{1BF38EAB-0325-4994-9448-E8484576F2F6}"/>
  </hyperlink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autoPageBreaks="0" fitToPage="1"/>
  </sheetPr>
  <dimension ref="A1:H82"/>
  <sheetViews>
    <sheetView showGridLines="0" topLeftCell="D5" zoomScaleNormal="100" workbookViewId="0">
      <selection activeCell="E27" sqref="E27"/>
    </sheetView>
  </sheetViews>
  <sheetFormatPr baseColWidth="10" defaultRowHeight="12.75"/>
  <cols>
    <col min="1" max="1" width="0.140625" style="7" customWidth="1"/>
    <col min="2" max="2" width="2.7109375" style="7" customWidth="1"/>
    <col min="3" max="3" width="23.7109375" style="7" customWidth="1"/>
    <col min="4" max="4" width="1.28515625" style="7" customWidth="1"/>
    <col min="5" max="5" width="105.7109375" style="7" customWidth="1"/>
    <col min="6" max="6" width="1.7109375" style="31" customWidth="1"/>
  </cols>
  <sheetData>
    <row r="1" spans="2:5" s="7" customFormat="1" ht="0.6" customHeight="1"/>
    <row r="2" spans="2:5" s="7" customFormat="1" ht="21" customHeight="1">
      <c r="E2" s="243" t="s">
        <v>206</v>
      </c>
    </row>
    <row r="3" spans="2:5" s="7" customFormat="1" ht="15" customHeight="1">
      <c r="E3" s="244" t="s">
        <v>219</v>
      </c>
    </row>
    <row r="4" spans="2:5" s="10" customFormat="1" ht="19.899999999999999" customHeight="1">
      <c r="B4" s="11"/>
      <c r="C4" s="12" t="str">
        <f>'C1'!C4</f>
        <v>Servicios de ajuste</v>
      </c>
    </row>
    <row r="5" spans="2:5" s="10" customFormat="1" ht="12.6" customHeight="1">
      <c r="B5" s="11"/>
      <c r="C5" s="13"/>
    </row>
    <row r="6" spans="2:5" s="10" customFormat="1" ht="13.15" customHeight="1">
      <c r="B6" s="11"/>
      <c r="C6" s="16"/>
      <c r="D6" s="28"/>
      <c r="E6" s="28"/>
    </row>
    <row r="7" spans="2:5" s="10" customFormat="1" ht="12.75" customHeight="1">
      <c r="B7" s="11"/>
      <c r="C7" s="496" t="s">
        <v>211</v>
      </c>
      <c r="D7" s="28"/>
      <c r="E7" s="177"/>
    </row>
    <row r="8" spans="2:5" s="10" customFormat="1" ht="12.75" customHeight="1">
      <c r="B8" s="11"/>
      <c r="C8" s="496"/>
      <c r="D8" s="28"/>
      <c r="E8" s="177"/>
    </row>
    <row r="9" spans="2:5" s="10" customFormat="1" ht="12.75" customHeight="1">
      <c r="B9" s="11"/>
      <c r="C9" s="496"/>
      <c r="D9" s="28"/>
      <c r="E9" s="177"/>
    </row>
    <row r="10" spans="2:5" s="10" customFormat="1" ht="12.75" customHeight="1">
      <c r="B10" s="11"/>
      <c r="C10" s="496"/>
      <c r="D10" s="28"/>
      <c r="E10" s="177"/>
    </row>
    <row r="11" spans="2:5" s="10" customFormat="1" ht="12.75" customHeight="1">
      <c r="B11" s="11"/>
      <c r="C11" s="128" t="s">
        <v>52</v>
      </c>
      <c r="D11" s="28"/>
      <c r="E11" s="177"/>
    </row>
    <row r="12" spans="2:5" s="10" customFormat="1" ht="12.75" customHeight="1">
      <c r="B12" s="11"/>
      <c r="C12" s="145"/>
      <c r="D12" s="28"/>
      <c r="E12" s="177"/>
    </row>
    <row r="13" spans="2:5" s="10" customFormat="1" ht="12.75" customHeight="1">
      <c r="B13" s="11"/>
      <c r="C13" s="16"/>
      <c r="D13" s="28"/>
      <c r="E13" s="177"/>
    </row>
    <row r="14" spans="2:5" s="10" customFormat="1" ht="12.75" customHeight="1">
      <c r="B14" s="11"/>
      <c r="C14" s="16"/>
      <c r="D14" s="28"/>
      <c r="E14" s="177"/>
    </row>
    <row r="15" spans="2:5" s="10" customFormat="1" ht="12.75" customHeight="1">
      <c r="B15" s="11"/>
      <c r="C15" s="16"/>
      <c r="D15" s="28"/>
      <c r="E15" s="177"/>
    </row>
    <row r="16" spans="2:5" s="10" customFormat="1" ht="12.75" customHeight="1">
      <c r="B16" s="11"/>
      <c r="C16" s="16"/>
      <c r="D16" s="28"/>
      <c r="E16" s="177"/>
    </row>
    <row r="17" spans="2:8" s="10" customFormat="1" ht="12.75" customHeight="1">
      <c r="B17" s="11"/>
      <c r="C17" s="16"/>
      <c r="D17" s="28"/>
      <c r="E17" s="177"/>
    </row>
    <row r="18" spans="2:8" s="10" customFormat="1" ht="12.75" customHeight="1">
      <c r="B18" s="11"/>
      <c r="C18" s="16"/>
      <c r="D18" s="28"/>
      <c r="E18" s="177"/>
    </row>
    <row r="19" spans="2:8" s="10" customFormat="1" ht="12.75" customHeight="1">
      <c r="B19" s="11"/>
      <c r="C19" s="16"/>
      <c r="D19" s="28"/>
      <c r="E19" s="177"/>
    </row>
    <row r="20" spans="2:8" s="10" customFormat="1" ht="12.75" customHeight="1">
      <c r="B20" s="11"/>
      <c r="C20" s="16"/>
      <c r="D20" s="28"/>
      <c r="E20" s="177"/>
    </row>
    <row r="21" spans="2:8" s="10" customFormat="1" ht="12.75" customHeight="1">
      <c r="B21" s="11"/>
      <c r="C21" s="16"/>
      <c r="D21" s="28"/>
      <c r="E21" s="177"/>
    </row>
    <row r="22" spans="2:8">
      <c r="E22" s="177"/>
      <c r="F22" s="10"/>
      <c r="G22" s="10"/>
      <c r="H22" s="10"/>
    </row>
    <row r="23" spans="2:8">
      <c r="E23" s="177"/>
      <c r="F23" s="10"/>
      <c r="G23" s="10"/>
      <c r="H23" s="10"/>
    </row>
    <row r="24" spans="2:8">
      <c r="E24" s="177"/>
      <c r="F24" s="10"/>
      <c r="G24" s="10"/>
      <c r="H24" s="10"/>
    </row>
    <row r="25" spans="2:8">
      <c r="E25" s="29"/>
      <c r="F25" s="10"/>
      <c r="G25" s="10"/>
      <c r="H25" s="10"/>
    </row>
    <row r="26" spans="2:8">
      <c r="E26" s="29"/>
    </row>
    <row r="27" spans="2:8">
      <c r="E27" s="29"/>
    </row>
    <row r="28" spans="2:8">
      <c r="E28" s="29"/>
    </row>
    <row r="82" spans="2:2">
      <c r="B82" s="55"/>
    </row>
  </sheetData>
  <mergeCells count="1">
    <mergeCell ref="C7:C10"/>
  </mergeCells>
  <hyperlinks>
    <hyperlink ref="C4" location="Indice!A1" display="Indice!A1" xr:uid="{00000000-0004-0000-0300-000000000000}"/>
  </hyperlinks>
  <printOptions horizontalCentered="1"/>
  <pageMargins left="0.39370078740157483" right="0.78740157480314965" top="0.39370078740157483" bottom="0.98425196850393704" header="0" footer="0"/>
  <pageSetup paperSize="9" orientation="landscape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9">
    <pageSetUpPr autoPageBreaks="0" fitToPage="1"/>
  </sheetPr>
  <dimension ref="A1:F82"/>
  <sheetViews>
    <sheetView showGridLines="0" tabSelected="1" topLeftCell="D5" zoomScaleNormal="100" workbookViewId="0">
      <selection activeCell="E27" sqref="E27"/>
    </sheetView>
  </sheetViews>
  <sheetFormatPr baseColWidth="10" defaultRowHeight="12.75"/>
  <cols>
    <col min="1" max="1" width="0.140625" style="7" customWidth="1"/>
    <col min="2" max="2" width="2.7109375" style="7" customWidth="1"/>
    <col min="3" max="3" width="23.7109375" style="7" customWidth="1"/>
    <col min="4" max="4" width="1.28515625" style="7" customWidth="1"/>
    <col min="5" max="5" width="105.7109375" style="7" customWidth="1"/>
    <col min="6" max="6" width="2.5703125" style="31" customWidth="1"/>
  </cols>
  <sheetData>
    <row r="1" spans="2:5" s="7" customFormat="1" ht="0.6" customHeight="1"/>
    <row r="2" spans="2:5" s="7" customFormat="1" ht="21" customHeight="1">
      <c r="E2" s="243" t="s">
        <v>206</v>
      </c>
    </row>
    <row r="3" spans="2:5" s="7" customFormat="1" ht="15" customHeight="1">
      <c r="E3" s="244" t="s">
        <v>219</v>
      </c>
    </row>
    <row r="4" spans="2:5" s="10" customFormat="1" ht="19.899999999999999" customHeight="1">
      <c r="B4" s="11"/>
      <c r="C4" s="12" t="str">
        <f>'C1'!C4</f>
        <v>Servicios de ajuste</v>
      </c>
    </row>
    <row r="5" spans="2:5" s="10" customFormat="1" ht="12.6" customHeight="1">
      <c r="B5" s="11"/>
      <c r="C5" s="13"/>
    </row>
    <row r="6" spans="2:5" s="10" customFormat="1" ht="13.15" customHeight="1">
      <c r="B6" s="11"/>
      <c r="C6" s="16"/>
      <c r="D6" s="28"/>
      <c r="E6" s="28"/>
    </row>
    <row r="7" spans="2:5" s="10" customFormat="1" ht="12.75" customHeight="1">
      <c r="B7" s="11"/>
      <c r="C7" s="497" t="s">
        <v>161</v>
      </c>
      <c r="D7" s="28"/>
      <c r="E7" s="177"/>
    </row>
    <row r="8" spans="2:5" s="10" customFormat="1" ht="12.75" customHeight="1">
      <c r="B8" s="11"/>
      <c r="C8" s="497"/>
      <c r="D8" s="28"/>
      <c r="E8" s="177"/>
    </row>
    <row r="9" spans="2:5" s="10" customFormat="1" ht="12.75" customHeight="1">
      <c r="B9" s="11"/>
      <c r="C9" s="497"/>
      <c r="D9" s="28"/>
      <c r="E9" s="177"/>
    </row>
    <row r="10" spans="2:5" s="10" customFormat="1" ht="12.75" customHeight="1">
      <c r="B10" s="11"/>
      <c r="C10" s="497" t="s">
        <v>52</v>
      </c>
      <c r="D10" s="28"/>
      <c r="E10" s="177"/>
    </row>
    <row r="11" spans="2:5" s="10" customFormat="1" ht="12.75" customHeight="1">
      <c r="B11" s="11"/>
      <c r="C11" s="497"/>
      <c r="D11" s="28"/>
      <c r="E11" s="146"/>
    </row>
    <row r="12" spans="2:5" s="10" customFormat="1" ht="12.75" customHeight="1">
      <c r="B12" s="11"/>
      <c r="C12" s="497"/>
      <c r="D12" s="28"/>
      <c r="E12" s="146"/>
    </row>
    <row r="13" spans="2:5" s="10" customFormat="1" ht="12.75" customHeight="1">
      <c r="B13" s="11"/>
      <c r="C13" s="16"/>
      <c r="D13" s="28"/>
      <c r="E13" s="146"/>
    </row>
    <row r="14" spans="2:5" s="10" customFormat="1" ht="12.75" customHeight="1">
      <c r="B14" s="11"/>
      <c r="C14" s="16"/>
      <c r="D14" s="28"/>
      <c r="E14" s="146"/>
    </row>
    <row r="15" spans="2:5" s="10" customFormat="1" ht="12.75" customHeight="1">
      <c r="B15" s="11"/>
      <c r="C15" s="16"/>
      <c r="D15" s="28"/>
      <c r="E15" s="146"/>
    </row>
    <row r="16" spans="2:5" s="10" customFormat="1" ht="12.75" customHeight="1">
      <c r="B16" s="11"/>
      <c r="C16" s="16"/>
      <c r="D16" s="28"/>
      <c r="E16" s="146"/>
    </row>
    <row r="17" spans="2:5" s="10" customFormat="1" ht="12.75" customHeight="1">
      <c r="B17" s="11"/>
      <c r="C17" s="16"/>
      <c r="D17" s="28"/>
      <c r="E17" s="146"/>
    </row>
    <row r="18" spans="2:5" s="10" customFormat="1" ht="12.75" customHeight="1">
      <c r="B18" s="11"/>
      <c r="C18" s="16"/>
      <c r="D18" s="28"/>
      <c r="E18" s="146"/>
    </row>
    <row r="19" spans="2:5" s="10" customFormat="1" ht="12.75" customHeight="1">
      <c r="B19" s="11"/>
      <c r="C19" s="16"/>
      <c r="D19" s="28"/>
      <c r="E19" s="146"/>
    </row>
    <row r="20" spans="2:5" s="10" customFormat="1" ht="12.75" customHeight="1">
      <c r="B20" s="11"/>
      <c r="C20" s="16"/>
      <c r="D20" s="28"/>
      <c r="E20" s="146"/>
    </row>
    <row r="21" spans="2:5" s="10" customFormat="1" ht="12.75" customHeight="1">
      <c r="B21" s="11"/>
      <c r="C21" s="16"/>
      <c r="D21" s="28"/>
      <c r="E21" s="146"/>
    </row>
    <row r="22" spans="2:5">
      <c r="E22" s="178"/>
    </row>
    <row r="23" spans="2:5">
      <c r="E23" s="178"/>
    </row>
    <row r="24" spans="2:5">
      <c r="E24" s="178"/>
    </row>
    <row r="25" spans="2:5" ht="16.149999999999999" customHeight="1">
      <c r="E25" s="82"/>
    </row>
    <row r="82" spans="2:2">
      <c r="B82" s="55"/>
    </row>
  </sheetData>
  <customSheetViews>
    <customSheetView guid="{900DFCB2-DCF9-11D6-8470-0008C7298EBA}" showGridLines="0" showRowCol="0" outlineSymbols="0" showRuler="0"/>
    <customSheetView guid="{900DFCB4-DCF9-11D6-8470-0008C7298EBA}" showGridLines="0" showRowCol="0" outlineSymbols="0" showRuler="0"/>
    <customSheetView guid="{900DFCB5-DCF9-11D6-8470-0008C7298EBA}" showGridLines="0" showRowCol="0" outlineSymbols="0" showRuler="0"/>
    <customSheetView guid="{900DFCB6-DCF9-11D6-8470-0008C7298EBA}" showGridLines="0" showRowCol="0" outlineSymbols="0" showRuler="0"/>
    <customSheetView guid="{900DFCB7-DCF9-11D6-8470-0008C7298EBA}" showGridLines="0" showRowCol="0" outlineSymbols="0" showRuler="0"/>
    <customSheetView guid="{900DFCB8-DCF9-11D6-8470-0008C7298EBA}" showGridLines="0" showRowCol="0" outlineSymbols="0" showRuler="0"/>
    <customSheetView guid="{900DFCB9-DCF9-11D6-8470-0008C7298EBA}" showGridLines="0" showRowCol="0" outlineSymbols="0" showRuler="0"/>
    <customSheetView guid="{900DFCBA-DCF9-11D6-8470-0008C7298EBA}" showGridLines="0" showRowCol="0" outlineSymbols="0" showRuler="0"/>
    <customSheetView guid="{900DFCBB-DCF9-11D6-8470-0008C7298EBA}" showGridLines="0" showRowCol="0" outlineSymbols="0" showRuler="0"/>
    <customSheetView guid="{900DFCBC-DCF9-11D6-8470-0008C7298EBA}" showGridLines="0" showRowCol="0" outlineSymbols="0" showRuler="0"/>
    <customSheetView guid="{900DFCBD-DCF9-11D6-8470-0008C7298EBA}" showGridLines="0" showRowCol="0" outlineSymbols="0" showRuler="0"/>
    <customSheetView guid="{900DFCBE-DCF9-11D6-8470-0008C7298EBA}" showGridLines="0" showRowCol="0" outlineSymbols="0" showRuler="0"/>
    <customSheetView guid="{900DFCBF-DCF9-11D6-8470-0008C7298EBA}" showGridLines="0" showRowCol="0" outlineSymbols="0" showRuler="0"/>
    <customSheetView guid="{900DFCC0-DCF9-11D6-8470-0008C7298EBA}" showGridLines="0" showRowCol="0" outlineSymbols="0" showRuler="0"/>
    <customSheetView guid="{900DFCC1-DCF9-11D6-8470-0008C7298EBA}" showGridLines="0" showRowCol="0" outlineSymbols="0" showRuler="0"/>
    <customSheetView guid="{900DFCC2-DCF9-11D6-8470-0008C7298EBA}" showGridLines="0" showRowCol="0" outlineSymbols="0" showRuler="0"/>
    <customSheetView guid="{900DFCC3-DCF9-11D6-8470-0008C7298EBA}" showGridLines="0" showRowCol="0" outlineSymbols="0" showRuler="0"/>
    <customSheetView guid="{900DFCC4-DCF9-11D6-8470-0008C7298EBA}" showGridLines="0" showRowCol="0" outlineSymbols="0" showRuler="0"/>
    <customSheetView guid="{900DFCC5-DCF9-11D6-8470-0008C7298EBA}" showGridLines="0" showRowCol="0" outlineSymbols="0" showRuler="0"/>
    <customSheetView guid="{900DFCC6-DCF9-11D6-8470-0008C7298EBA}" showGridLines="0" showRowCol="0" outlineSymbols="0" showRuler="0"/>
    <customSheetView guid="{900DFCC7-DCF9-11D6-8470-0008C7298EBA}" showGridLines="0" showRowCol="0" outlineSymbols="0" showRuler="0"/>
  </customSheetViews>
  <mergeCells count="2">
    <mergeCell ref="C7:C9"/>
    <mergeCell ref="C10:C12"/>
  </mergeCells>
  <phoneticPr fontId="0" type="noConversion"/>
  <hyperlinks>
    <hyperlink ref="C4" location="Indice!A1" display="Indice!A1" xr:uid="{00000000-0004-0000-0400-000000000000}"/>
  </hyperlinks>
  <printOptions horizontalCentered="1"/>
  <pageMargins left="0.39370078740157483" right="0.78740157480314965" top="0.39370078740157483" bottom="0.98425196850393704" header="0" footer="0"/>
  <pageSetup paperSize="9" orientation="landscape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32">
    <pageSetUpPr autoPageBreaks="0" fitToPage="1"/>
  </sheetPr>
  <dimension ref="A1:S83"/>
  <sheetViews>
    <sheetView showGridLines="0" topLeftCell="A2" workbookViewId="0">
      <selection activeCell="C15" sqref="C15"/>
    </sheetView>
  </sheetViews>
  <sheetFormatPr baseColWidth="10" defaultRowHeight="12.75"/>
  <cols>
    <col min="1" max="1" width="0.140625" style="7" customWidth="1"/>
    <col min="2" max="2" width="2.7109375" style="7" customWidth="1"/>
    <col min="3" max="3" width="23.7109375" style="7" customWidth="1"/>
    <col min="4" max="4" width="1.28515625" style="7" customWidth="1"/>
    <col min="5" max="5" width="29" style="7" customWidth="1"/>
    <col min="6" max="7" width="6.140625" customWidth="1"/>
    <col min="8" max="8" width="0.85546875" customWidth="1"/>
    <col min="9" max="10" width="6.140625" customWidth="1"/>
    <col min="11" max="11" width="0.85546875" customWidth="1"/>
    <col min="12" max="13" width="6.140625" customWidth="1"/>
    <col min="14" max="14" width="2.85546875" customWidth="1"/>
  </cols>
  <sheetData>
    <row r="1" spans="2:19" s="7" customFormat="1" ht="0.6" customHeight="1"/>
    <row r="2" spans="2:19" s="7" customFormat="1" ht="21" customHeight="1">
      <c r="E2" s="494" t="s">
        <v>206</v>
      </c>
      <c r="F2" s="494"/>
      <c r="G2" s="494"/>
      <c r="H2" s="494"/>
      <c r="I2" s="494"/>
      <c r="J2" s="494"/>
      <c r="K2" s="494"/>
      <c r="L2" s="494"/>
      <c r="M2" s="494"/>
    </row>
    <row r="3" spans="2:19" s="7" customFormat="1" ht="15" customHeight="1">
      <c r="E3" s="495" t="s">
        <v>219</v>
      </c>
      <c r="F3" s="495"/>
      <c r="G3" s="495"/>
      <c r="H3" s="495"/>
      <c r="I3" s="495"/>
      <c r="J3" s="495"/>
      <c r="K3" s="495"/>
      <c r="L3" s="495"/>
      <c r="M3" s="495"/>
    </row>
    <row r="4" spans="2:19" s="10" customFormat="1" ht="19.899999999999999" customHeight="1">
      <c r="B4" s="11"/>
      <c r="C4" s="12" t="str">
        <f>'C1'!C4</f>
        <v>Servicios de ajuste</v>
      </c>
    </row>
    <row r="5" spans="2:19" s="10" customFormat="1" ht="12.6" customHeight="1">
      <c r="B5" s="11"/>
      <c r="C5" s="13"/>
    </row>
    <row r="6" spans="2:19" s="10" customFormat="1" ht="13.15" customHeight="1">
      <c r="B6" s="11"/>
      <c r="C6" s="16"/>
      <c r="D6" s="28"/>
      <c r="E6" s="28"/>
    </row>
    <row r="7" spans="2:19" s="10" customFormat="1" ht="12.75" customHeight="1">
      <c r="B7" s="11"/>
      <c r="C7" s="497" t="s">
        <v>109</v>
      </c>
      <c r="D7" s="28"/>
      <c r="E7" s="3"/>
      <c r="F7" s="498">
        <v>2018</v>
      </c>
      <c r="G7" s="498"/>
      <c r="H7" s="33"/>
      <c r="I7" s="498">
        <v>2019</v>
      </c>
      <c r="J7" s="498"/>
      <c r="K7" s="33"/>
      <c r="L7" s="498" t="s">
        <v>226</v>
      </c>
      <c r="M7" s="499"/>
      <c r="Q7" s="73"/>
    </row>
    <row r="8" spans="2:19" s="10" customFormat="1" ht="12.75" customHeight="1">
      <c r="B8" s="11"/>
      <c r="C8" s="497"/>
      <c r="D8" s="28"/>
      <c r="E8" s="35"/>
      <c r="F8" s="109" t="s">
        <v>45</v>
      </c>
      <c r="G8" s="109" t="s">
        <v>46</v>
      </c>
      <c r="H8" s="110"/>
      <c r="I8" s="109" t="s">
        <v>45</v>
      </c>
      <c r="J8" s="109" t="s">
        <v>46</v>
      </c>
      <c r="K8" s="109"/>
      <c r="L8" s="109" t="s">
        <v>45</v>
      </c>
      <c r="M8" s="109" t="s">
        <v>46</v>
      </c>
      <c r="N8" s="139"/>
      <c r="O8" s="139"/>
      <c r="P8" s="504"/>
      <c r="Q8" s="504"/>
      <c r="R8" s="500"/>
      <c r="S8" s="500"/>
    </row>
    <row r="9" spans="2:19" s="10" customFormat="1" ht="12.75" hidden="1" customHeight="1">
      <c r="B9" s="11"/>
      <c r="C9" s="497"/>
      <c r="D9" s="28"/>
      <c r="E9" s="17"/>
      <c r="F9" s="98"/>
      <c r="G9" s="98"/>
      <c r="H9" s="98"/>
      <c r="I9" s="98"/>
      <c r="J9" s="98"/>
      <c r="K9" s="98"/>
      <c r="L9" s="99"/>
      <c r="M9" s="98"/>
      <c r="N9" s="140">
        <f>F9</f>
        <v>0</v>
      </c>
      <c r="O9" s="140">
        <f>I9</f>
        <v>0</v>
      </c>
      <c r="P9" s="141" t="e">
        <f t="shared" ref="P9:P13" si="0">((O9/N9)-1)*100</f>
        <v>#DIV/0!</v>
      </c>
      <c r="Q9" s="142"/>
      <c r="R9" s="79"/>
      <c r="S9" s="79"/>
    </row>
    <row r="10" spans="2:19" s="10" customFormat="1" ht="12.75" customHeight="1">
      <c r="B10" s="11"/>
      <c r="C10" s="497"/>
      <c r="D10" s="28"/>
      <c r="E10" s="179" t="s">
        <v>212</v>
      </c>
      <c r="F10" s="184">
        <f>'Data 2'!E9</f>
        <v>10968.544</v>
      </c>
      <c r="G10" s="184">
        <f>'Data 2'!F9</f>
        <v>373.5437</v>
      </c>
      <c r="H10" s="184"/>
      <c r="I10" s="184">
        <f>'Data 2'!H9</f>
        <v>6801.4366</v>
      </c>
      <c r="J10" s="184">
        <f>'Data 2'!I9</f>
        <v>257.0677</v>
      </c>
      <c r="K10" s="185"/>
      <c r="L10" s="186">
        <f>(I10/F10-1)*100</f>
        <v>-37.991436238027575</v>
      </c>
      <c r="M10" s="186">
        <f>(J10/G10-1)*100</f>
        <v>-31.181358432761684</v>
      </c>
      <c r="N10" s="366"/>
      <c r="O10" s="366"/>
      <c r="P10" s="141"/>
      <c r="Q10" s="144"/>
      <c r="R10" s="79"/>
      <c r="S10" s="79"/>
    </row>
    <row r="11" spans="2:19" s="10" customFormat="1" ht="12.75" customHeight="1">
      <c r="B11" s="11"/>
      <c r="C11" s="129" t="s">
        <v>44</v>
      </c>
      <c r="D11" s="28"/>
      <c r="E11" s="179" t="s">
        <v>28</v>
      </c>
      <c r="F11" s="184">
        <f>'Data 2'!E10</f>
        <v>1086.236954</v>
      </c>
      <c r="G11" s="184">
        <f>'Data 2'!F10</f>
        <v>1506.2287120000001</v>
      </c>
      <c r="H11" s="184"/>
      <c r="I11" s="184">
        <f>'Data 2'!H10</f>
        <v>970.74090000000001</v>
      </c>
      <c r="J11" s="184">
        <f>'Data 2'!I10</f>
        <v>1678.8246859999999</v>
      </c>
      <c r="K11" s="187"/>
      <c r="L11" s="186">
        <f t="shared" ref="L11:M14" si="1">(I11/F11-1)*100</f>
        <v>-10.63267582406333</v>
      </c>
      <c r="M11" s="186">
        <f t="shared" si="1"/>
        <v>11.458815824246482</v>
      </c>
      <c r="N11" s="140">
        <f>F12+G12</f>
        <v>3031.2936</v>
      </c>
      <c r="O11" s="140">
        <f>I12+J12</f>
        <v>2032.3168000000001</v>
      </c>
      <c r="P11" s="141">
        <f t="shared" si="0"/>
        <v>-32.955461655050499</v>
      </c>
      <c r="Q11" s="142"/>
      <c r="R11" s="79"/>
      <c r="S11" s="79"/>
    </row>
    <row r="12" spans="2:19" s="10" customFormat="1" ht="12.75" customHeight="1">
      <c r="B12" s="11"/>
      <c r="C12" s="129"/>
      <c r="D12" s="28"/>
      <c r="E12" s="188" t="s">
        <v>29</v>
      </c>
      <c r="F12" s="184">
        <f>'Data 2'!E11</f>
        <v>1913.4928</v>
      </c>
      <c r="G12" s="184">
        <f>'Data 2'!F11</f>
        <v>1117.8008</v>
      </c>
      <c r="H12" s="184"/>
      <c r="I12" s="184">
        <f>'Data 2'!H11</f>
        <v>1351.4425000000001</v>
      </c>
      <c r="J12" s="184">
        <f>'Data 2'!I11</f>
        <v>680.87429999999995</v>
      </c>
      <c r="K12" s="187"/>
      <c r="L12" s="186">
        <f t="shared" si="1"/>
        <v>-29.373003128101651</v>
      </c>
      <c r="M12" s="186">
        <f t="shared" si="1"/>
        <v>-39.088046814781322</v>
      </c>
      <c r="N12" s="140">
        <f>F13+G13</f>
        <v>2358.1410000000001</v>
      </c>
      <c r="O12" s="140">
        <f>I13+J13</f>
        <v>3091.1772999999998</v>
      </c>
      <c r="P12" s="141">
        <f t="shared" si="0"/>
        <v>31.085346465711751</v>
      </c>
      <c r="Q12" s="142"/>
      <c r="R12" s="79"/>
      <c r="S12" s="79"/>
    </row>
    <row r="13" spans="2:19" s="10" customFormat="1" ht="12.75" customHeight="1">
      <c r="B13" s="11"/>
      <c r="C13" s="16"/>
      <c r="D13" s="28"/>
      <c r="E13" s="179" t="s">
        <v>30</v>
      </c>
      <c r="F13" s="184">
        <f>'Data 2'!E12</f>
        <v>1883.2497000000001</v>
      </c>
      <c r="G13" s="184">
        <f>'Data 2'!F12</f>
        <v>474.8913</v>
      </c>
      <c r="H13" s="184"/>
      <c r="I13" s="184">
        <f>'Data 2'!H12</f>
        <v>2224.7192</v>
      </c>
      <c r="J13" s="184">
        <f>'Data 2'!I12</f>
        <v>866.45809999999994</v>
      </c>
      <c r="K13" s="187"/>
      <c r="L13" s="186">
        <f t="shared" si="1"/>
        <v>18.131929079824083</v>
      </c>
      <c r="M13" s="186">
        <f t="shared" si="1"/>
        <v>82.453984732927282</v>
      </c>
      <c r="N13" s="140">
        <f>F14+G14</f>
        <v>461.11509999999998</v>
      </c>
      <c r="O13" s="140">
        <f>I14+J14</f>
        <v>294.53879999999998</v>
      </c>
      <c r="P13" s="141">
        <f t="shared" si="0"/>
        <v>-36.124668222749591</v>
      </c>
      <c r="Q13" s="134"/>
    </row>
    <row r="14" spans="2:19" ht="12.75" customHeight="1">
      <c r="E14" s="189" t="s">
        <v>101</v>
      </c>
      <c r="F14" s="190">
        <f>'Data 2'!E13</f>
        <v>171.50409999999999</v>
      </c>
      <c r="G14" s="190">
        <f>'Data 2'!F13</f>
        <v>289.61099999999999</v>
      </c>
      <c r="H14" s="190"/>
      <c r="I14" s="190">
        <f>'Data 2'!H13</f>
        <v>101.12730000000001</v>
      </c>
      <c r="J14" s="190">
        <f>'Data 2'!I13</f>
        <v>193.41149999999999</v>
      </c>
      <c r="K14" s="191"/>
      <c r="L14" s="192">
        <f t="shared" si="1"/>
        <v>-41.035053972470628</v>
      </c>
      <c r="M14" s="192">
        <f t="shared" si="1"/>
        <v>-33.216797704507087</v>
      </c>
      <c r="N14" s="367"/>
      <c r="O14" s="368"/>
      <c r="P14" s="368"/>
      <c r="Q14" s="80"/>
      <c r="R14" s="80"/>
      <c r="S14" s="80"/>
    </row>
    <row r="15" spans="2:19" ht="6" customHeight="1">
      <c r="P15" s="80"/>
      <c r="Q15" s="80"/>
      <c r="R15" s="80"/>
      <c r="S15" s="80"/>
    </row>
    <row r="16" spans="2:19" ht="17.25" customHeight="1">
      <c r="E16" s="193" t="s">
        <v>73</v>
      </c>
      <c r="F16" s="505">
        <f>SUM(F9:F14)+SUM(G9:G14)</f>
        <v>19785.103066</v>
      </c>
      <c r="G16" s="505"/>
      <c r="H16" s="194"/>
      <c r="I16" s="505">
        <f>SUM(I9:I14)+SUM(J9:J14)</f>
        <v>15126.102785999999</v>
      </c>
      <c r="J16" s="505"/>
      <c r="K16" s="194"/>
      <c r="L16" s="506">
        <f>((I16/F16)-1)*100</f>
        <v>-23.548021278728271</v>
      </c>
      <c r="M16" s="506"/>
      <c r="O16" s="80"/>
      <c r="P16" s="80"/>
      <c r="Q16" s="80"/>
      <c r="R16" s="80"/>
      <c r="S16" s="80"/>
    </row>
    <row r="17" spans="5:19" ht="12.75" customHeight="1">
      <c r="E17" s="501" t="s">
        <v>189</v>
      </c>
      <c r="F17" s="501"/>
      <c r="G17" s="501"/>
      <c r="H17" s="501"/>
      <c r="I17" s="501"/>
      <c r="J17" s="501"/>
      <c r="K17" s="501"/>
      <c r="L17" s="501"/>
      <c r="M17" s="501"/>
      <c r="O17" s="80"/>
      <c r="P17" s="80"/>
      <c r="Q17" s="80"/>
      <c r="R17" s="80"/>
      <c r="S17" s="80"/>
    </row>
    <row r="18" spans="5:19">
      <c r="E18" s="502"/>
      <c r="F18" s="502"/>
      <c r="G18" s="502"/>
      <c r="H18" s="502"/>
      <c r="I18" s="502"/>
      <c r="J18" s="502"/>
      <c r="K18" s="502"/>
      <c r="L18" s="502"/>
      <c r="M18" s="502"/>
      <c r="O18" s="80"/>
      <c r="P18" s="80"/>
      <c r="Q18" s="80"/>
      <c r="R18" s="80"/>
      <c r="S18" s="80"/>
    </row>
    <row r="19" spans="5:19" ht="12.75" customHeight="1">
      <c r="E19" s="503" t="s">
        <v>147</v>
      </c>
      <c r="F19" s="503"/>
      <c r="G19" s="503"/>
      <c r="H19" s="503"/>
      <c r="I19" s="503"/>
      <c r="J19" s="503"/>
      <c r="K19" s="503"/>
      <c r="L19" s="503"/>
      <c r="M19" s="503"/>
      <c r="O19" s="80"/>
      <c r="P19" s="80"/>
      <c r="Q19" s="80"/>
      <c r="R19" s="80"/>
      <c r="S19" s="80"/>
    </row>
    <row r="20" spans="5:19" ht="12.75" customHeight="1">
      <c r="E20" s="503"/>
      <c r="F20" s="503"/>
      <c r="G20" s="503"/>
      <c r="H20" s="503"/>
      <c r="I20" s="503"/>
      <c r="J20" s="503"/>
      <c r="K20" s="503"/>
      <c r="L20" s="503"/>
      <c r="M20" s="503"/>
    </row>
    <row r="21" spans="5:19">
      <c r="E21" s="423"/>
      <c r="F21" s="423"/>
      <c r="G21" s="423"/>
      <c r="H21" s="423"/>
      <c r="I21" s="423"/>
      <c r="J21" s="423"/>
      <c r="K21" s="423"/>
      <c r="L21" s="423"/>
      <c r="M21" s="423"/>
      <c r="N21" s="90"/>
    </row>
    <row r="22" spans="5:19">
      <c r="E22" s="423"/>
      <c r="F22" s="423"/>
      <c r="G22" s="423"/>
      <c r="H22" s="423"/>
      <c r="I22" s="423"/>
      <c r="J22" s="423"/>
      <c r="K22" s="423"/>
      <c r="L22" s="423"/>
      <c r="M22" s="423"/>
    </row>
    <row r="23" spans="5:19">
      <c r="F23" s="53"/>
      <c r="G23" s="43"/>
      <c r="I23" s="43"/>
      <c r="J23" s="43"/>
    </row>
    <row r="83" spans="2:2">
      <c r="B83" s="55"/>
    </row>
  </sheetData>
  <customSheetViews>
    <customSheetView guid="{900DFCB2-DCF9-11D6-8470-0008C7298EBA}" showGridLines="0" showRowCol="0" outlineSymbols="0" showRuler="0"/>
    <customSheetView guid="{900DFCB4-DCF9-11D6-8470-0008C7298EBA}" showGridLines="0" showRowCol="0" outlineSymbols="0" showRuler="0"/>
    <customSheetView guid="{900DFCB5-DCF9-11D6-8470-0008C7298EBA}" showGridLines="0" showRowCol="0" outlineSymbols="0" showRuler="0"/>
    <customSheetView guid="{900DFCB6-DCF9-11D6-8470-0008C7298EBA}" showGridLines="0" showRowCol="0" outlineSymbols="0" showRuler="0"/>
    <customSheetView guid="{900DFCB7-DCF9-11D6-8470-0008C7298EBA}" showGridLines="0" showRowCol="0" outlineSymbols="0" showRuler="0"/>
    <customSheetView guid="{900DFCB8-DCF9-11D6-8470-0008C7298EBA}" showGridLines="0" showRowCol="0" outlineSymbols="0" showRuler="0"/>
    <customSheetView guid="{900DFCB9-DCF9-11D6-8470-0008C7298EBA}" showGridLines="0" showRowCol="0" outlineSymbols="0" showRuler="0"/>
    <customSheetView guid="{900DFCBA-DCF9-11D6-8470-0008C7298EBA}" showGridLines="0" showRowCol="0" outlineSymbols="0" showRuler="0"/>
    <customSheetView guid="{900DFCBB-DCF9-11D6-8470-0008C7298EBA}" showGridLines="0" showRowCol="0" outlineSymbols="0" showRuler="0"/>
    <customSheetView guid="{900DFCBC-DCF9-11D6-8470-0008C7298EBA}" showGridLines="0" showRowCol="0" outlineSymbols="0" showRuler="0"/>
    <customSheetView guid="{900DFCBD-DCF9-11D6-8470-0008C7298EBA}" showGridLines="0" showRowCol="0" outlineSymbols="0" showRuler="0"/>
    <customSheetView guid="{900DFCBE-DCF9-11D6-8470-0008C7298EBA}" showGridLines="0" showRowCol="0" outlineSymbols="0" showRuler="0"/>
    <customSheetView guid="{900DFCBF-DCF9-11D6-8470-0008C7298EBA}" showGridLines="0" showRowCol="0" outlineSymbols="0" showRuler="0"/>
    <customSheetView guid="{900DFCC0-DCF9-11D6-8470-0008C7298EBA}" showGridLines="0" showRowCol="0" outlineSymbols="0" showRuler="0"/>
    <customSheetView guid="{900DFCC1-DCF9-11D6-8470-0008C7298EBA}" showGridLines="0" showRowCol="0" outlineSymbols="0" showRuler="0"/>
    <customSheetView guid="{900DFCC2-DCF9-11D6-8470-0008C7298EBA}" showGridLines="0" showRowCol="0" outlineSymbols="0" showRuler="0"/>
    <customSheetView guid="{900DFCC3-DCF9-11D6-8470-0008C7298EBA}" showGridLines="0" showRowCol="0" outlineSymbols="0" showRuler="0"/>
    <customSheetView guid="{900DFCC4-DCF9-11D6-8470-0008C7298EBA}" showGridLines="0" showRowCol="0" outlineSymbols="0" showRuler="0"/>
    <customSheetView guid="{900DFCC5-DCF9-11D6-8470-0008C7298EBA}" showGridLines="0" showRowCol="0" outlineSymbols="0" showRuler="0"/>
    <customSheetView guid="{900DFCC6-DCF9-11D6-8470-0008C7298EBA}" showGridLines="0" showRowCol="0" outlineSymbols="0" showRuler="0"/>
    <customSheetView guid="{900DFCC7-DCF9-11D6-8470-0008C7298EBA}" showGridLines="0" showRowCol="0" outlineSymbols="0" showRuler="0"/>
  </customSheetViews>
  <mergeCells count="13">
    <mergeCell ref="R8:S8"/>
    <mergeCell ref="C7:C10"/>
    <mergeCell ref="E17:M18"/>
    <mergeCell ref="E19:M20"/>
    <mergeCell ref="P8:Q8"/>
    <mergeCell ref="F16:G16"/>
    <mergeCell ref="I16:J16"/>
    <mergeCell ref="L16:M16"/>
    <mergeCell ref="E2:M2"/>
    <mergeCell ref="E3:M3"/>
    <mergeCell ref="F7:G7"/>
    <mergeCell ref="I7:J7"/>
    <mergeCell ref="L7:M7"/>
  </mergeCells>
  <phoneticPr fontId="0" type="noConversion"/>
  <hyperlinks>
    <hyperlink ref="C4" location="Indice!A1" display="Indice!A1" xr:uid="{00000000-0004-0000-0500-000000000000}"/>
  </hyperlinks>
  <printOptions horizontalCentered="1"/>
  <pageMargins left="0.39370078740157483" right="0.78740157480314965" top="0.39370078740157483" bottom="0.98425196850393704" header="0" footer="0"/>
  <pageSetup paperSize="9" orientation="landscape" horizontalDpi="300" verticalDpi="3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autoPageBreaks="0" fitToPage="1"/>
  </sheetPr>
  <dimension ref="A1:S83"/>
  <sheetViews>
    <sheetView showGridLines="0" topLeftCell="A2" workbookViewId="0">
      <selection activeCell="E18" sqref="E18:M18"/>
    </sheetView>
  </sheetViews>
  <sheetFormatPr baseColWidth="10" defaultRowHeight="12.75"/>
  <cols>
    <col min="1" max="1" width="0.140625" style="7" customWidth="1"/>
    <col min="2" max="2" width="2.7109375" style="7" customWidth="1"/>
    <col min="3" max="3" width="23.7109375" style="7" customWidth="1"/>
    <col min="4" max="4" width="1.28515625" style="7" customWidth="1"/>
    <col min="5" max="5" width="29" style="7" customWidth="1"/>
    <col min="6" max="7" width="6.140625" customWidth="1"/>
    <col min="8" max="8" width="0.85546875" customWidth="1"/>
    <col min="9" max="10" width="6.140625" customWidth="1"/>
    <col min="11" max="11" width="0.85546875" customWidth="1"/>
    <col min="12" max="13" width="6.140625" customWidth="1"/>
    <col min="14" max="14" width="2.140625" customWidth="1"/>
  </cols>
  <sheetData>
    <row r="1" spans="1:19" s="7" customFormat="1" ht="0.6" customHeight="1">
      <c r="A1" s="172"/>
    </row>
    <row r="2" spans="1:19" s="7" customFormat="1" ht="21" customHeight="1">
      <c r="E2" s="494" t="s">
        <v>206</v>
      </c>
      <c r="F2" s="494"/>
      <c r="G2" s="494"/>
      <c r="H2" s="494"/>
      <c r="I2" s="494"/>
      <c r="J2" s="494"/>
      <c r="K2" s="494"/>
      <c r="L2" s="494"/>
      <c r="M2" s="494"/>
    </row>
    <row r="3" spans="1:19" s="7" customFormat="1" ht="15" customHeight="1">
      <c r="E3" s="495" t="s">
        <v>219</v>
      </c>
      <c r="F3" s="495"/>
      <c r="G3" s="495"/>
      <c r="H3" s="495"/>
      <c r="I3" s="495"/>
      <c r="J3" s="495"/>
      <c r="K3" s="495"/>
      <c r="L3" s="495"/>
      <c r="M3" s="495"/>
    </row>
    <row r="4" spans="1:19" s="10" customFormat="1" ht="19.899999999999999" customHeight="1">
      <c r="B4" s="11"/>
      <c r="C4" s="12" t="str">
        <f>'C1'!C4</f>
        <v>Servicios de ajuste</v>
      </c>
    </row>
    <row r="5" spans="1:19" s="10" customFormat="1" ht="12.6" customHeight="1">
      <c r="B5" s="11"/>
      <c r="C5" s="13"/>
    </row>
    <row r="6" spans="1:19" s="10" customFormat="1" ht="13.15" customHeight="1">
      <c r="B6" s="11"/>
      <c r="C6" s="16"/>
      <c r="D6" s="28"/>
      <c r="E6" s="28"/>
    </row>
    <row r="7" spans="1:19" s="10" customFormat="1" ht="12.75" customHeight="1">
      <c r="B7" s="11"/>
      <c r="C7" s="509" t="s">
        <v>190</v>
      </c>
      <c r="D7" s="28"/>
      <c r="E7" s="3"/>
      <c r="F7" s="498">
        <v>2018</v>
      </c>
      <c r="G7" s="498"/>
      <c r="H7" s="248"/>
      <c r="I7" s="498">
        <v>2019</v>
      </c>
      <c r="J7" s="498"/>
      <c r="K7" s="248"/>
      <c r="L7" s="498" t="s">
        <v>226</v>
      </c>
      <c r="M7" s="499"/>
      <c r="Q7" s="73"/>
    </row>
    <row r="8" spans="1:19" s="10" customFormat="1" ht="12.75" customHeight="1">
      <c r="B8" s="11"/>
      <c r="C8" s="509"/>
      <c r="D8" s="28"/>
      <c r="E8" s="35"/>
      <c r="F8" s="245" t="s">
        <v>45</v>
      </c>
      <c r="G8" s="245" t="s">
        <v>46</v>
      </c>
      <c r="H8" s="110"/>
      <c r="I8" s="245" t="s">
        <v>45</v>
      </c>
      <c r="J8" s="245" t="s">
        <v>46</v>
      </c>
      <c r="K8" s="245"/>
      <c r="L8" s="245" t="s">
        <v>45</v>
      </c>
      <c r="M8" s="245" t="s">
        <v>46</v>
      </c>
      <c r="N8" s="139"/>
      <c r="O8" s="139"/>
      <c r="P8" s="504"/>
      <c r="Q8" s="504"/>
      <c r="R8" s="500"/>
      <c r="S8" s="500"/>
    </row>
    <row r="9" spans="1:19" s="10" customFormat="1" ht="12.75" hidden="1" customHeight="1">
      <c r="B9" s="11"/>
      <c r="C9" s="509"/>
      <c r="D9" s="28"/>
      <c r="E9" s="17"/>
      <c r="F9" s="98"/>
      <c r="G9" s="98"/>
      <c r="H9" s="98"/>
      <c r="I9" s="98"/>
      <c r="J9" s="98"/>
      <c r="K9" s="98"/>
      <c r="L9" s="99"/>
      <c r="M9" s="98"/>
      <c r="N9" s="140">
        <f>F9</f>
        <v>0</v>
      </c>
      <c r="O9" s="140">
        <f>I9</f>
        <v>0</v>
      </c>
      <c r="P9" s="141" t="e">
        <f t="shared" ref="P9" si="0">((O9/N9)-1)*100</f>
        <v>#DIV/0!</v>
      </c>
      <c r="Q9" s="246"/>
      <c r="R9" s="247"/>
      <c r="S9" s="247"/>
    </row>
    <row r="10" spans="1:19" s="10" customFormat="1" ht="12.75" customHeight="1">
      <c r="B10" s="11"/>
      <c r="C10" s="509"/>
      <c r="D10" s="28"/>
      <c r="E10" s="179" t="s">
        <v>85</v>
      </c>
      <c r="F10" s="186">
        <v>88.495606848400001</v>
      </c>
      <c r="G10" s="186">
        <v>54.326367716500002</v>
      </c>
      <c r="H10" s="186"/>
      <c r="I10" s="186">
        <v>81.427816339499998</v>
      </c>
      <c r="J10" s="186">
        <v>46.1019891726</v>
      </c>
      <c r="K10" s="185"/>
      <c r="L10" s="186">
        <f>(I10/F10-1)*100</f>
        <v>-7.9866004207504782</v>
      </c>
      <c r="M10" s="186">
        <f>(J10/G10-1)*100</f>
        <v>-15.138833847347566</v>
      </c>
      <c r="N10" s="366"/>
      <c r="O10" s="366"/>
      <c r="P10" s="141"/>
      <c r="Q10" s="246"/>
      <c r="R10" s="247"/>
      <c r="S10" s="247"/>
    </row>
    <row r="11" spans="1:19" s="10" customFormat="1" ht="12.75" customHeight="1">
      <c r="B11" s="11"/>
      <c r="C11" s="509"/>
      <c r="D11" s="28"/>
      <c r="E11" s="179" t="s">
        <v>28</v>
      </c>
      <c r="F11" s="186">
        <v>57.4901361991</v>
      </c>
      <c r="G11" s="186">
        <v>50.917277322499999</v>
      </c>
      <c r="H11" s="186"/>
      <c r="I11" s="186">
        <v>54.727061814300001</v>
      </c>
      <c r="J11" s="186">
        <v>39.425672103799997</v>
      </c>
      <c r="K11" s="187"/>
      <c r="L11" s="186">
        <f>(I11/F11-1)*100</f>
        <v>-4.8061712277579494</v>
      </c>
      <c r="M11" s="186">
        <f>(J11/G11-1)*100</f>
        <v>-22.569166740622126</v>
      </c>
      <c r="N11" s="366"/>
      <c r="O11" s="366"/>
      <c r="P11" s="369"/>
      <c r="Q11" s="370"/>
      <c r="R11" s="247"/>
      <c r="S11" s="247"/>
    </row>
    <row r="12" spans="1:19" s="10" customFormat="1" ht="12.75" customHeight="1">
      <c r="B12" s="11"/>
      <c r="C12" s="129" t="s">
        <v>52</v>
      </c>
      <c r="D12" s="28"/>
      <c r="E12" s="188" t="s">
        <v>29</v>
      </c>
      <c r="F12" s="186">
        <v>64.975151137200001</v>
      </c>
      <c r="G12" s="186">
        <v>34.629564158500003</v>
      </c>
      <c r="H12" s="186"/>
      <c r="I12" s="186">
        <v>57.348399084699999</v>
      </c>
      <c r="J12" s="186">
        <v>31.860948122100002</v>
      </c>
      <c r="K12" s="187"/>
      <c r="L12" s="186">
        <f>(I12/F12-1)*100</f>
        <v>-11.737952000135454</v>
      </c>
      <c r="M12" s="186">
        <f t="shared" ref="M12:M14" si="1">(J12/G12-1)*100</f>
        <v>-7.9949491241876665</v>
      </c>
      <c r="N12" s="366"/>
      <c r="O12" s="366"/>
      <c r="P12" s="369"/>
      <c r="Q12" s="370"/>
      <c r="R12" s="247"/>
      <c r="S12" s="247"/>
    </row>
    <row r="13" spans="1:19" s="10" customFormat="1" ht="12.75" customHeight="1">
      <c r="B13" s="11"/>
      <c r="C13" s="129"/>
      <c r="D13" s="28"/>
      <c r="E13" s="179" t="s">
        <v>30</v>
      </c>
      <c r="F13" s="186">
        <v>67.656709436900002</v>
      </c>
      <c r="G13" s="186">
        <v>44.636382620600003</v>
      </c>
      <c r="H13" s="187"/>
      <c r="I13" s="186">
        <v>56.201768375999997</v>
      </c>
      <c r="J13" s="186">
        <v>32.557940712899999</v>
      </c>
      <c r="K13" s="187"/>
      <c r="L13" s="186">
        <f>(I13/F13-1)*100</f>
        <v>-16.930975739491807</v>
      </c>
      <c r="M13" s="186">
        <f t="shared" si="1"/>
        <v>-27.059634313031712</v>
      </c>
      <c r="N13" s="366"/>
      <c r="O13" s="366"/>
      <c r="P13" s="369"/>
      <c r="Q13" s="370"/>
      <c r="R13" s="247"/>
      <c r="S13" s="247"/>
    </row>
    <row r="14" spans="1:19" s="10" customFormat="1" ht="12.75" customHeight="1">
      <c r="B14" s="11"/>
      <c r="C14" s="16"/>
      <c r="D14" s="28"/>
      <c r="E14" s="189" t="s">
        <v>104</v>
      </c>
      <c r="F14" s="395">
        <v>113.8843672504</v>
      </c>
      <c r="G14" s="395">
        <v>21.926359864999998</v>
      </c>
      <c r="H14" s="395"/>
      <c r="I14" s="395">
        <v>105.8105384512</v>
      </c>
      <c r="J14" s="395">
        <v>16.134561569100001</v>
      </c>
      <c r="K14" s="395"/>
      <c r="L14" s="395">
        <f>(I14/F14-1)*100</f>
        <v>-7.0894969995731749</v>
      </c>
      <c r="M14" s="395">
        <f t="shared" si="1"/>
        <v>-26.414773503490519</v>
      </c>
      <c r="N14" s="366"/>
      <c r="O14" s="366"/>
      <c r="P14" s="369"/>
      <c r="Q14" s="70"/>
    </row>
    <row r="15" spans="1:19" ht="6" customHeight="1">
      <c r="O15" s="80"/>
      <c r="P15" s="371"/>
      <c r="Q15" s="371"/>
      <c r="R15" s="80"/>
      <c r="S15" s="80"/>
    </row>
    <row r="16" spans="1:19" ht="33" customHeight="1">
      <c r="E16" s="420"/>
      <c r="F16" s="420"/>
      <c r="G16" s="420"/>
      <c r="H16" s="420"/>
      <c r="I16" s="420"/>
      <c r="J16" s="420"/>
      <c r="K16" s="420"/>
      <c r="L16" s="420"/>
      <c r="M16" s="420"/>
      <c r="O16" s="80"/>
      <c r="P16" s="371"/>
      <c r="Q16" s="371"/>
      <c r="R16" s="80"/>
      <c r="S16" s="80"/>
    </row>
    <row r="17" spans="5:19" ht="12.75" customHeight="1">
      <c r="E17" s="401"/>
      <c r="F17" s="401"/>
      <c r="G17" s="401"/>
      <c r="H17" s="401"/>
      <c r="I17" s="401"/>
      <c r="J17" s="401"/>
      <c r="K17" s="401"/>
      <c r="L17" s="401"/>
      <c r="M17" s="401"/>
      <c r="O17" s="80"/>
      <c r="P17" s="80"/>
      <c r="Q17" s="80"/>
      <c r="R17" s="80"/>
      <c r="S17" s="80"/>
    </row>
    <row r="18" spans="5:19" ht="12.75" customHeight="1">
      <c r="E18" s="508"/>
      <c r="F18" s="508"/>
      <c r="G18" s="508"/>
      <c r="H18" s="508"/>
      <c r="I18" s="508"/>
      <c r="J18" s="508"/>
      <c r="K18" s="508"/>
      <c r="L18" s="508"/>
      <c r="M18" s="508"/>
      <c r="O18" s="80"/>
      <c r="P18" s="80"/>
      <c r="Q18" s="80"/>
      <c r="R18" s="80"/>
      <c r="S18" s="80"/>
    </row>
    <row r="19" spans="5:19" ht="12.75" customHeight="1">
      <c r="E19" s="507"/>
      <c r="F19" s="507"/>
      <c r="G19" s="507"/>
      <c r="H19" s="507"/>
      <c r="I19" s="507"/>
      <c r="J19" s="507"/>
      <c r="K19" s="507"/>
      <c r="L19" s="507"/>
      <c r="M19" s="507"/>
      <c r="O19" s="80"/>
      <c r="P19" s="80"/>
      <c r="Q19" s="80"/>
      <c r="R19" s="80"/>
      <c r="S19" s="80"/>
    </row>
    <row r="20" spans="5:19" ht="12.75" customHeight="1">
      <c r="F20" s="125"/>
      <c r="G20" s="126"/>
      <c r="H20" s="90"/>
      <c r="I20" s="126"/>
      <c r="J20" s="126"/>
      <c r="K20" s="90"/>
      <c r="L20" s="90"/>
      <c r="M20" s="90"/>
    </row>
    <row r="21" spans="5:19" ht="12.75" customHeight="1">
      <c r="F21" s="125"/>
      <c r="G21" s="126"/>
      <c r="H21" s="90"/>
      <c r="I21" s="126"/>
      <c r="J21" s="126"/>
      <c r="K21" s="90"/>
      <c r="L21" s="90"/>
      <c r="M21" s="90"/>
      <c r="N21" s="90"/>
    </row>
    <row r="22" spans="5:19" ht="12.75" customHeight="1">
      <c r="F22" s="53"/>
      <c r="G22" s="43"/>
      <c r="I22" s="43"/>
      <c r="J22" s="43"/>
    </row>
    <row r="23" spans="5:19" ht="12.75" customHeight="1">
      <c r="F23" s="53"/>
      <c r="G23" s="43"/>
      <c r="I23" s="43"/>
      <c r="J23" s="43"/>
    </row>
    <row r="24" spans="5:19">
      <c r="E24" s="7" t="s">
        <v>31</v>
      </c>
    </row>
    <row r="83" spans="2:2">
      <c r="B83" s="55"/>
    </row>
  </sheetData>
  <mergeCells count="10">
    <mergeCell ref="E19:M19"/>
    <mergeCell ref="P8:Q8"/>
    <mergeCell ref="R8:S8"/>
    <mergeCell ref="E18:M18"/>
    <mergeCell ref="C7:C11"/>
    <mergeCell ref="E2:M2"/>
    <mergeCell ref="E3:M3"/>
    <mergeCell ref="F7:G7"/>
    <mergeCell ref="I7:J7"/>
    <mergeCell ref="L7:M7"/>
  </mergeCells>
  <hyperlinks>
    <hyperlink ref="C4" location="Indice!A1" display="Indice!A1" xr:uid="{00000000-0004-0000-0600-000000000000}"/>
  </hyperlinks>
  <printOptions horizontalCentered="1"/>
  <pageMargins left="0.39370078740157483" right="0.78740157480314965" top="0.39370078740157483" bottom="0.98425196850393704" header="0" footer="0"/>
  <pageSetup paperSize="9" orientation="landscape" horizontalDpi="300" verticalDpi="3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31">
    <pageSetUpPr autoPageBreaks="0" fitToPage="1"/>
  </sheetPr>
  <dimension ref="A1:L82"/>
  <sheetViews>
    <sheetView showGridLines="0" topLeftCell="A5" workbookViewId="0">
      <selection activeCell="E27" sqref="E27"/>
    </sheetView>
  </sheetViews>
  <sheetFormatPr baseColWidth="10" defaultRowHeight="12.75"/>
  <cols>
    <col min="1" max="1" width="0.140625" style="7" customWidth="1"/>
    <col min="2" max="2" width="2.7109375" style="7" customWidth="1"/>
    <col min="3" max="3" width="23.7109375" style="7" customWidth="1"/>
    <col min="4" max="4" width="1.28515625" style="7" customWidth="1"/>
    <col min="5" max="5" width="105.7109375" style="7" customWidth="1"/>
    <col min="6" max="6" width="3.5703125" style="31" customWidth="1"/>
  </cols>
  <sheetData>
    <row r="1" spans="2:12" s="7" customFormat="1" ht="0.6" customHeight="1"/>
    <row r="2" spans="2:12" s="7" customFormat="1" ht="21" customHeight="1">
      <c r="E2" s="243" t="s">
        <v>206</v>
      </c>
    </row>
    <row r="3" spans="2:12" s="7" customFormat="1" ht="15" customHeight="1">
      <c r="E3" s="244" t="s">
        <v>219</v>
      </c>
    </row>
    <row r="4" spans="2:12" s="10" customFormat="1" ht="19.899999999999999" customHeight="1">
      <c r="B4" s="11"/>
      <c r="C4" s="12" t="str">
        <f>'C1'!C4</f>
        <v>Servicios de ajuste</v>
      </c>
    </row>
    <row r="5" spans="2:12" s="10" customFormat="1" ht="12.6" customHeight="1">
      <c r="B5" s="11"/>
      <c r="C5" s="13"/>
    </row>
    <row r="6" spans="2:12" s="10" customFormat="1" ht="13.15" customHeight="1">
      <c r="B6" s="11"/>
      <c r="C6" s="16"/>
      <c r="D6" s="28"/>
      <c r="E6" s="28"/>
    </row>
    <row r="7" spans="2:12" s="10" customFormat="1" ht="12.75" customHeight="1">
      <c r="B7" s="11"/>
      <c r="C7" s="510" t="s">
        <v>193</v>
      </c>
      <c r="D7" s="28"/>
      <c r="E7" s="177" t="s">
        <v>31</v>
      </c>
    </row>
    <row r="8" spans="2:12" s="10" customFormat="1" ht="12.75" customHeight="1">
      <c r="B8" s="11"/>
      <c r="C8" s="510"/>
      <c r="D8" s="28"/>
      <c r="E8" s="177" t="s">
        <v>31</v>
      </c>
    </row>
    <row r="9" spans="2:12" s="10" customFormat="1" ht="12.75" customHeight="1">
      <c r="B9" s="11"/>
      <c r="C9" s="510"/>
      <c r="D9" s="28"/>
      <c r="E9" s="177" t="s">
        <v>31</v>
      </c>
    </row>
    <row r="10" spans="2:12" s="10" customFormat="1" ht="12.75" customHeight="1">
      <c r="B10" s="11"/>
      <c r="C10" s="510"/>
      <c r="D10" s="28"/>
      <c r="E10" s="177" t="s">
        <v>31</v>
      </c>
      <c r="J10" s="132" t="s">
        <v>72</v>
      </c>
      <c r="L10" s="132"/>
    </row>
    <row r="11" spans="2:12" s="10" customFormat="1" ht="12.75" customHeight="1">
      <c r="B11" s="11"/>
      <c r="C11" s="419" t="s">
        <v>44</v>
      </c>
      <c r="D11" s="28"/>
      <c r="E11" s="146" t="s">
        <v>31</v>
      </c>
      <c r="J11" s="132" t="s">
        <v>72</v>
      </c>
      <c r="L11" s="132"/>
    </row>
    <row r="12" spans="2:12" s="10" customFormat="1" ht="12.75" customHeight="1">
      <c r="B12" s="11"/>
      <c r="C12" s="419"/>
      <c r="D12" s="28"/>
      <c r="E12" s="146" t="s">
        <v>31</v>
      </c>
      <c r="L12" s="131"/>
    </row>
    <row r="13" spans="2:12" s="10" customFormat="1" ht="12.75" customHeight="1">
      <c r="B13" s="11"/>
      <c r="C13" s="16"/>
      <c r="D13" s="28"/>
      <c r="E13" s="146" t="s">
        <v>31</v>
      </c>
      <c r="L13" s="131"/>
    </row>
    <row r="14" spans="2:12" s="10" customFormat="1" ht="12.75" customHeight="1">
      <c r="B14" s="11"/>
      <c r="C14" s="36"/>
      <c r="D14" s="28"/>
      <c r="E14" s="146" t="s">
        <v>31</v>
      </c>
      <c r="L14" s="131"/>
    </row>
    <row r="15" spans="2:12" s="10" customFormat="1" ht="12.75" customHeight="1">
      <c r="B15" s="11"/>
      <c r="C15" s="16"/>
      <c r="D15" s="28"/>
      <c r="E15" s="146" t="s">
        <v>31</v>
      </c>
      <c r="L15" s="131"/>
    </row>
    <row r="16" spans="2:12" s="10" customFormat="1" ht="12.75" customHeight="1">
      <c r="B16" s="11"/>
      <c r="C16" s="16"/>
      <c r="D16" s="28"/>
      <c r="E16" s="146" t="s">
        <v>31</v>
      </c>
      <c r="L16" s="131"/>
    </row>
    <row r="17" spans="2:12" s="10" customFormat="1" ht="12.75" customHeight="1">
      <c r="B17" s="11"/>
      <c r="C17" s="16"/>
      <c r="D17" s="28"/>
      <c r="E17" s="146" t="s">
        <v>31</v>
      </c>
      <c r="L17" s="131"/>
    </row>
    <row r="18" spans="2:12" s="10" customFormat="1" ht="12.75" customHeight="1">
      <c r="B18" s="11"/>
      <c r="C18" s="16"/>
      <c r="D18" s="28"/>
      <c r="E18" s="146" t="s">
        <v>31</v>
      </c>
      <c r="L18" s="131"/>
    </row>
    <row r="19" spans="2:12" s="10" customFormat="1" ht="12.75" customHeight="1">
      <c r="B19" s="11"/>
      <c r="C19" s="16"/>
      <c r="D19" s="28"/>
      <c r="E19" s="146" t="s">
        <v>31</v>
      </c>
      <c r="L19" s="131"/>
    </row>
    <row r="20" spans="2:12" s="10" customFormat="1" ht="12.75" customHeight="1">
      <c r="B20" s="11"/>
      <c r="C20" s="16"/>
      <c r="D20" s="28"/>
      <c r="E20" s="146" t="s">
        <v>31</v>
      </c>
      <c r="L20" s="131"/>
    </row>
    <row r="21" spans="2:12" s="10" customFormat="1" ht="12.75" customHeight="1">
      <c r="B21" s="11"/>
      <c r="C21" s="16"/>
      <c r="D21" s="28"/>
      <c r="E21" s="146" t="s">
        <v>31</v>
      </c>
      <c r="L21" s="131"/>
    </row>
    <row r="22" spans="2:12">
      <c r="E22" s="178" t="s">
        <v>31</v>
      </c>
    </row>
    <row r="23" spans="2:12">
      <c r="E23" s="178" t="s">
        <v>31</v>
      </c>
    </row>
    <row r="24" spans="2:12">
      <c r="F24" s="7"/>
      <c r="G24" s="7"/>
      <c r="H24" s="7"/>
      <c r="I24" s="7"/>
    </row>
    <row r="25" spans="2:12">
      <c r="F25" s="7"/>
      <c r="G25" s="7"/>
      <c r="H25" s="7"/>
      <c r="I25" s="7"/>
    </row>
    <row r="26" spans="2:12">
      <c r="F26" s="7"/>
      <c r="G26" s="7"/>
      <c r="H26" s="7"/>
      <c r="I26" s="7"/>
    </row>
    <row r="30" spans="2:12">
      <c r="G30" s="130"/>
    </row>
    <row r="31" spans="2:12">
      <c r="G31" s="130"/>
    </row>
    <row r="32" spans="2:12">
      <c r="G32" s="130"/>
    </row>
    <row r="33" spans="7:7">
      <c r="G33" s="130"/>
    </row>
    <row r="34" spans="7:7">
      <c r="G34" s="130"/>
    </row>
    <row r="35" spans="7:7">
      <c r="G35" s="130"/>
    </row>
    <row r="36" spans="7:7">
      <c r="G36" s="130"/>
    </row>
    <row r="37" spans="7:7">
      <c r="G37" s="107"/>
    </row>
    <row r="38" spans="7:7">
      <c r="G38" s="107"/>
    </row>
    <row r="39" spans="7:7">
      <c r="G39" s="107"/>
    </row>
    <row r="40" spans="7:7">
      <c r="G40" s="107"/>
    </row>
    <row r="41" spans="7:7">
      <c r="G41" s="130"/>
    </row>
    <row r="82" spans="2:2">
      <c r="B82" s="55"/>
    </row>
  </sheetData>
  <mergeCells count="1">
    <mergeCell ref="C7:C10"/>
  </mergeCells>
  <hyperlinks>
    <hyperlink ref="C4" location="Indice!A1" display="Indice!A1" xr:uid="{00000000-0004-0000-0700-000000000000}"/>
  </hyperlinks>
  <printOptions horizontalCentered="1"/>
  <pageMargins left="0.39370078740157483" right="0.78740157480314965" top="0.39370078740157483" bottom="0.98425196850393704" header="0" footer="0"/>
  <pageSetup paperSize="9" scale="99" orientation="landscape" horizontalDpi="300" verticalDpi="3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8">
    <pageSetUpPr autoPageBreaks="0" fitToPage="1"/>
  </sheetPr>
  <dimension ref="A1:F82"/>
  <sheetViews>
    <sheetView showGridLines="0" topLeftCell="A2" workbookViewId="0">
      <selection activeCell="E4" sqref="E4"/>
    </sheetView>
  </sheetViews>
  <sheetFormatPr baseColWidth="10" defaultRowHeight="12.75"/>
  <cols>
    <col min="1" max="1" width="0.140625" style="7" customWidth="1"/>
    <col min="2" max="2" width="2.7109375" style="7" customWidth="1"/>
    <col min="3" max="3" width="19.5703125" style="7" customWidth="1"/>
    <col min="4" max="4" width="1.28515625" style="7" customWidth="1"/>
    <col min="5" max="5" width="105.7109375" style="7" customWidth="1"/>
    <col min="6" max="6" width="2.28515625" style="31" customWidth="1"/>
  </cols>
  <sheetData>
    <row r="1" spans="2:5" s="7" customFormat="1" ht="0.6" customHeight="1"/>
    <row r="2" spans="2:5" s="7" customFormat="1" ht="21" customHeight="1">
      <c r="E2" s="243" t="s">
        <v>206</v>
      </c>
    </row>
    <row r="3" spans="2:5" s="7" customFormat="1" ht="15" customHeight="1">
      <c r="E3" s="244" t="s">
        <v>219</v>
      </c>
    </row>
    <row r="4" spans="2:5" s="10" customFormat="1" ht="19.899999999999999" customHeight="1">
      <c r="B4" s="11"/>
      <c r="C4" s="12" t="str">
        <f>'C1'!C4</f>
        <v>Servicios de ajuste</v>
      </c>
    </row>
    <row r="5" spans="2:5" s="10" customFormat="1" ht="12.6" customHeight="1">
      <c r="B5" s="11"/>
      <c r="C5" s="13"/>
    </row>
    <row r="6" spans="2:5" s="10" customFormat="1" ht="13.15" customHeight="1">
      <c r="B6" s="11"/>
      <c r="C6" s="16"/>
      <c r="D6" s="28"/>
      <c r="E6" s="28"/>
    </row>
    <row r="7" spans="2:5" s="10" customFormat="1" ht="12.75" customHeight="1">
      <c r="B7" s="11"/>
      <c r="C7" s="497" t="s">
        <v>201</v>
      </c>
      <c r="D7" s="28"/>
      <c r="E7" s="177"/>
    </row>
    <row r="8" spans="2:5" s="10" customFormat="1" ht="12.75" customHeight="1">
      <c r="B8" s="11"/>
      <c r="C8" s="497"/>
      <c r="D8" s="28"/>
      <c r="E8" s="177"/>
    </row>
    <row r="9" spans="2:5" s="10" customFormat="1" ht="12.75" customHeight="1">
      <c r="B9" s="11"/>
      <c r="C9" s="497"/>
      <c r="D9" s="28"/>
      <c r="E9" s="177"/>
    </row>
    <row r="10" spans="2:5" s="10" customFormat="1" ht="12.75" customHeight="1">
      <c r="B10" s="11"/>
      <c r="C10" s="129" t="s">
        <v>44</v>
      </c>
      <c r="D10" s="28"/>
      <c r="E10" s="177"/>
    </row>
    <row r="11" spans="2:5" s="10" customFormat="1" ht="12.75" customHeight="1">
      <c r="B11" s="11"/>
      <c r="C11" s="29"/>
      <c r="D11" s="28"/>
      <c r="E11" s="146"/>
    </row>
    <row r="12" spans="2:5" s="10" customFormat="1" ht="12.75" customHeight="1">
      <c r="B12" s="11"/>
      <c r="D12" s="28"/>
      <c r="E12" s="146"/>
    </row>
    <row r="13" spans="2:5" s="10" customFormat="1" ht="12.75" customHeight="1">
      <c r="B13" s="11"/>
      <c r="C13" s="81"/>
      <c r="D13" s="28"/>
      <c r="E13" s="146"/>
    </row>
    <row r="14" spans="2:5" s="10" customFormat="1" ht="12.75" customHeight="1">
      <c r="B14" s="11"/>
      <c r="C14" s="81"/>
      <c r="D14" s="28"/>
      <c r="E14" s="146"/>
    </row>
    <row r="15" spans="2:5" s="10" customFormat="1" ht="12.75" customHeight="1">
      <c r="B15" s="11"/>
      <c r="C15" s="81"/>
      <c r="D15" s="28"/>
      <c r="E15" s="146"/>
    </row>
    <row r="16" spans="2:5" s="10" customFormat="1" ht="12.75" customHeight="1">
      <c r="B16" s="11"/>
      <c r="C16" s="16"/>
      <c r="D16" s="28"/>
      <c r="E16" s="146"/>
    </row>
    <row r="17" spans="1:6" s="10" customFormat="1" ht="12.75" customHeight="1">
      <c r="B17" s="11"/>
      <c r="C17" s="16"/>
      <c r="D17" s="28"/>
      <c r="E17" s="146"/>
    </row>
    <row r="18" spans="1:6" s="10" customFormat="1" ht="12.75" customHeight="1">
      <c r="B18" s="11"/>
      <c r="C18" s="16"/>
      <c r="D18" s="28"/>
      <c r="E18" s="146"/>
    </row>
    <row r="19" spans="1:6" s="10" customFormat="1" ht="12.75" customHeight="1">
      <c r="B19" s="11"/>
      <c r="C19" s="16"/>
      <c r="D19" s="28"/>
      <c r="E19" s="146"/>
    </row>
    <row r="20" spans="1:6" s="10" customFormat="1" ht="12.75" customHeight="1">
      <c r="B20" s="11"/>
      <c r="C20" s="16"/>
      <c r="D20" s="28"/>
      <c r="E20" s="146"/>
    </row>
    <row r="21" spans="1:6" s="10" customFormat="1" ht="12.75" customHeight="1">
      <c r="B21" s="11"/>
      <c r="C21" s="16"/>
      <c r="D21" s="28"/>
      <c r="E21" s="146"/>
    </row>
    <row r="22" spans="1:6">
      <c r="E22" s="178"/>
    </row>
    <row r="23" spans="1:6">
      <c r="E23" s="178"/>
    </row>
    <row r="24" spans="1:6">
      <c r="E24" s="178"/>
    </row>
    <row r="25" spans="1:6" s="90" customFormat="1">
      <c r="A25" s="7"/>
      <c r="B25" s="7"/>
      <c r="C25" s="7"/>
      <c r="D25" s="7"/>
      <c r="E25" s="7"/>
      <c r="F25" s="31"/>
    </row>
    <row r="26" spans="1:6" s="90" customFormat="1">
      <c r="A26" s="7"/>
      <c r="B26" s="7"/>
      <c r="C26" s="7"/>
      <c r="D26" s="7"/>
      <c r="E26" s="81" t="s">
        <v>171</v>
      </c>
      <c r="F26" s="31"/>
    </row>
    <row r="27" spans="1:6" s="90" customFormat="1">
      <c r="A27" s="7"/>
      <c r="B27" s="7"/>
      <c r="C27" s="7"/>
      <c r="D27" s="7"/>
      <c r="E27" s="7"/>
      <c r="F27" s="31"/>
    </row>
    <row r="28" spans="1:6" s="90" customFormat="1">
      <c r="A28" s="7"/>
      <c r="B28" s="7"/>
      <c r="C28" s="7"/>
      <c r="D28" s="7"/>
      <c r="E28" s="7"/>
      <c r="F28" s="31"/>
    </row>
    <row r="29" spans="1:6" s="90" customFormat="1">
      <c r="A29" s="7"/>
      <c r="B29" s="7"/>
      <c r="C29" s="7"/>
      <c r="D29" s="7"/>
      <c r="E29" s="7"/>
      <c r="F29" s="31"/>
    </row>
    <row r="30" spans="1:6" s="90" customFormat="1">
      <c r="A30" s="7"/>
      <c r="B30" s="7"/>
      <c r="C30" s="7"/>
      <c r="D30" s="7"/>
      <c r="E30" s="7"/>
      <c r="F30" s="31"/>
    </row>
    <row r="31" spans="1:6" s="90" customFormat="1">
      <c r="A31" s="7"/>
      <c r="B31" s="7"/>
      <c r="C31" s="7"/>
      <c r="D31" s="7"/>
      <c r="F31" s="31"/>
    </row>
    <row r="32" spans="1:6" s="90" customFormat="1">
      <c r="A32" s="7"/>
      <c r="B32" s="7"/>
      <c r="C32" s="7"/>
      <c r="D32" s="7"/>
      <c r="E32" s="7"/>
      <c r="F32" s="31"/>
    </row>
    <row r="33" spans="1:6" s="90" customFormat="1">
      <c r="A33" s="7"/>
      <c r="B33" s="7"/>
      <c r="C33" s="7"/>
      <c r="D33" s="7"/>
      <c r="E33" s="7"/>
      <c r="F33" s="31"/>
    </row>
    <row r="82" spans="2:2">
      <c r="B82" s="55"/>
    </row>
  </sheetData>
  <customSheetViews>
    <customSheetView guid="{900DFCB2-DCF9-11D6-8470-0008C7298EBA}" showGridLines="0" showRowCol="0" outlineSymbols="0" showRuler="0"/>
    <customSheetView guid="{900DFCB4-DCF9-11D6-8470-0008C7298EBA}" showGridLines="0" showRowCol="0" outlineSymbols="0" showRuler="0"/>
    <customSheetView guid="{900DFCB5-DCF9-11D6-8470-0008C7298EBA}" showGridLines="0" showRowCol="0" outlineSymbols="0" showRuler="0"/>
    <customSheetView guid="{900DFCB6-DCF9-11D6-8470-0008C7298EBA}" showGridLines="0" showRowCol="0" outlineSymbols="0" showRuler="0"/>
    <customSheetView guid="{900DFCB7-DCF9-11D6-8470-0008C7298EBA}" showGridLines="0" showRowCol="0" outlineSymbols="0" showRuler="0"/>
    <customSheetView guid="{900DFCB8-DCF9-11D6-8470-0008C7298EBA}" showGridLines="0" showRowCol="0" outlineSymbols="0" showRuler="0"/>
    <customSheetView guid="{900DFCB9-DCF9-11D6-8470-0008C7298EBA}" showGridLines="0" showRowCol="0" outlineSymbols="0" showRuler="0"/>
    <customSheetView guid="{900DFCBA-DCF9-11D6-8470-0008C7298EBA}" showGridLines="0" showRowCol="0" outlineSymbols="0" showRuler="0"/>
    <customSheetView guid="{900DFCBB-DCF9-11D6-8470-0008C7298EBA}" showGridLines="0" showRowCol="0" outlineSymbols="0" showRuler="0"/>
    <customSheetView guid="{900DFCBC-DCF9-11D6-8470-0008C7298EBA}" showGridLines="0" showRowCol="0" outlineSymbols="0" showRuler="0"/>
    <customSheetView guid="{900DFCBD-DCF9-11D6-8470-0008C7298EBA}" showGridLines="0" showRowCol="0" outlineSymbols="0" showRuler="0"/>
    <customSheetView guid="{900DFCBE-DCF9-11D6-8470-0008C7298EBA}" showGridLines="0" showRowCol="0" outlineSymbols="0" showRuler="0"/>
    <customSheetView guid="{900DFCBF-DCF9-11D6-8470-0008C7298EBA}" showGridLines="0" showRowCol="0" outlineSymbols="0" showRuler="0"/>
    <customSheetView guid="{900DFCC0-DCF9-11D6-8470-0008C7298EBA}" showGridLines="0" showRowCol="0" outlineSymbols="0" showRuler="0"/>
    <customSheetView guid="{900DFCC1-DCF9-11D6-8470-0008C7298EBA}" showGridLines="0" showRowCol="0" outlineSymbols="0" showRuler="0"/>
    <customSheetView guid="{900DFCC2-DCF9-11D6-8470-0008C7298EBA}" showGridLines="0" showRowCol="0" outlineSymbols="0" showRuler="0"/>
    <customSheetView guid="{900DFCC3-DCF9-11D6-8470-0008C7298EBA}" showGridLines="0" showRowCol="0" outlineSymbols="0" showRuler="0"/>
    <customSheetView guid="{900DFCC4-DCF9-11D6-8470-0008C7298EBA}" showGridLines="0" showRowCol="0" outlineSymbols="0" showRuler="0"/>
    <customSheetView guid="{900DFCC5-DCF9-11D6-8470-0008C7298EBA}" showGridLines="0" showRowCol="0" outlineSymbols="0" showRuler="0"/>
    <customSheetView guid="{900DFCC6-DCF9-11D6-8470-0008C7298EBA}" showGridLines="0" showRowCol="0" outlineSymbols="0" showRuler="0"/>
    <customSheetView guid="{900DFCC7-DCF9-11D6-8470-0008C7298EBA}" showGridLines="0" showRowCol="0" outlineSymbols="0" showRuler="0"/>
  </customSheetViews>
  <mergeCells count="1">
    <mergeCell ref="C7:C9"/>
  </mergeCells>
  <phoneticPr fontId="0" type="noConversion"/>
  <hyperlinks>
    <hyperlink ref="C4" location="Indice!A1" display="Indice!A1" xr:uid="{00000000-0004-0000-0800-000000000000}"/>
  </hyperlinks>
  <printOptions horizontalCentered="1"/>
  <pageMargins left="0.39370078740157483" right="0.78740157480314965" top="0.39370078740157483" bottom="0.98425196850393704" header="0" footer="0"/>
  <pageSetup paperSize="9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30</vt:i4>
      </vt:variant>
      <vt:variant>
        <vt:lpstr>Rangos con nombre</vt:lpstr>
      </vt:variant>
      <vt:variant>
        <vt:i4>31</vt:i4>
      </vt:variant>
    </vt:vector>
  </HeadingPairs>
  <TitlesOfParts>
    <vt:vector size="61" baseType="lpstr">
      <vt:lpstr>Indice</vt:lpstr>
      <vt:lpstr>C1</vt:lpstr>
      <vt:lpstr>C2</vt:lpstr>
      <vt:lpstr>C3</vt:lpstr>
      <vt:lpstr>C4</vt:lpstr>
      <vt:lpstr>C5</vt:lpstr>
      <vt:lpstr>C6</vt:lpstr>
      <vt:lpstr>C7</vt:lpstr>
      <vt:lpstr>C8</vt:lpstr>
      <vt:lpstr>C9</vt:lpstr>
      <vt:lpstr>C10</vt:lpstr>
      <vt:lpstr>C11</vt:lpstr>
      <vt:lpstr>C12</vt:lpstr>
      <vt:lpstr>C13</vt:lpstr>
      <vt:lpstr>C14</vt:lpstr>
      <vt:lpstr>C15</vt:lpstr>
      <vt:lpstr>C16</vt:lpstr>
      <vt:lpstr>C17</vt:lpstr>
      <vt:lpstr>C18</vt:lpstr>
      <vt:lpstr>C19</vt:lpstr>
      <vt:lpstr>C20</vt:lpstr>
      <vt:lpstr>C21</vt:lpstr>
      <vt:lpstr>C22</vt:lpstr>
      <vt:lpstr>C23</vt:lpstr>
      <vt:lpstr>C24</vt:lpstr>
      <vt:lpstr>Data 1</vt:lpstr>
      <vt:lpstr>Data 2</vt:lpstr>
      <vt:lpstr>Data 3</vt:lpstr>
      <vt:lpstr>Data 4</vt:lpstr>
      <vt:lpstr>Data 5</vt:lpstr>
      <vt:lpstr>'C1'!Área_de_impresión</vt:lpstr>
      <vt:lpstr>'C10'!Área_de_impresión</vt:lpstr>
      <vt:lpstr>'C11'!Área_de_impresión</vt:lpstr>
      <vt:lpstr>'C12'!Área_de_impresión</vt:lpstr>
      <vt:lpstr>'C13'!Área_de_impresión</vt:lpstr>
      <vt:lpstr>'C14'!Área_de_impresión</vt:lpstr>
      <vt:lpstr>'C15'!Área_de_impresión</vt:lpstr>
      <vt:lpstr>'C16'!Área_de_impresión</vt:lpstr>
      <vt:lpstr>'C17'!Área_de_impresión</vt:lpstr>
      <vt:lpstr>'C18'!Área_de_impresión</vt:lpstr>
      <vt:lpstr>'C19'!Área_de_impresión</vt:lpstr>
      <vt:lpstr>'C2'!Área_de_impresión</vt:lpstr>
      <vt:lpstr>'C20'!Área_de_impresión</vt:lpstr>
      <vt:lpstr>'C21'!Área_de_impresión</vt:lpstr>
      <vt:lpstr>'C22'!Área_de_impresión</vt:lpstr>
      <vt:lpstr>'C23'!Área_de_impresión</vt:lpstr>
      <vt:lpstr>'C24'!Área_de_impresión</vt:lpstr>
      <vt:lpstr>'C3'!Área_de_impresión</vt:lpstr>
      <vt:lpstr>'C4'!Área_de_impresión</vt:lpstr>
      <vt:lpstr>'C5'!Área_de_impresión</vt:lpstr>
      <vt:lpstr>'C6'!Área_de_impresión</vt:lpstr>
      <vt:lpstr>'C7'!Área_de_impresión</vt:lpstr>
      <vt:lpstr>'C8'!Área_de_impresión</vt:lpstr>
      <vt:lpstr>'C9'!Área_de_impresión</vt:lpstr>
      <vt:lpstr>'Data 1'!Área_de_impresión</vt:lpstr>
      <vt:lpstr>'Data 2'!Área_de_impresión</vt:lpstr>
      <vt:lpstr>'Data 3'!Área_de_impresión</vt:lpstr>
      <vt:lpstr>'Data 4'!Área_de_impresión</vt:lpstr>
      <vt:lpstr>Indice!Área_de_impresión</vt:lpstr>
      <vt:lpstr>'Data 2'!Títulos_a_imprimir</vt:lpstr>
      <vt:lpstr>'Data 3'!Títulos_a_imprimir</vt:lpstr>
    </vt:vector>
  </TitlesOfParts>
  <Company>Red Eléctrica de España,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Operación del Sistema Eléctrico. Informe 1998 (4)</dc:title>
  <dc:creator>Red Eléctrica de España (www.ree.es)</dc:creator>
  <cp:lastModifiedBy>Madejon Con., Sonsoles</cp:lastModifiedBy>
  <cp:lastPrinted>2019-02-06T09:42:45Z</cp:lastPrinted>
  <dcterms:created xsi:type="dcterms:W3CDTF">1999-07-09T11:45:32Z</dcterms:created>
  <dcterms:modified xsi:type="dcterms:W3CDTF">2020-03-06T09:30:41Z</dcterms:modified>
</cp:coreProperties>
</file>