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omments1.xml" ContentType="application/vnd.openxmlformats-officedocument.spreadsheetml.comments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7\"/>
    </mc:Choice>
  </mc:AlternateContent>
  <bookViews>
    <workbookView xWindow="0" yWindow="0" windowWidth="23040" windowHeight="9450" firstSheet="12" activeTab="14"/>
  </bookViews>
  <sheets>
    <sheet name="Indice" sheetId="29717" r:id="rId1"/>
    <sheet name="C1" sheetId="29727" r:id="rId2"/>
    <sheet name="C2" sheetId="29728" r:id="rId3"/>
    <sheet name="C3" sheetId="29729" r:id="rId4"/>
    <sheet name="C4" sheetId="29730" r:id="rId5"/>
    <sheet name="C5" sheetId="29706" r:id="rId6"/>
    <sheet name="C1 CON PIB Y CORREGIDA" sheetId="29724" state="hidden" r:id="rId7"/>
    <sheet name="C6" sheetId="29700" r:id="rId8"/>
    <sheet name="C7" sheetId="29711" r:id="rId9"/>
    <sheet name="C8" sheetId="29722" r:id="rId10"/>
    <sheet name="C9" sheetId="29731" r:id="rId11"/>
    <sheet name="C10" sheetId="29732" r:id="rId12"/>
    <sheet name="C11" sheetId="29737" r:id="rId13"/>
    <sheet name="C12" sheetId="40" r:id="rId14"/>
    <sheet name="C13" sheetId="29723" r:id="rId15"/>
    <sheet name="C14" sheetId="29726" r:id="rId16"/>
    <sheet name="C15" sheetId="29738" r:id="rId17"/>
    <sheet name="C16" sheetId="29733" r:id="rId18"/>
    <sheet name="C17" sheetId="29734" r:id="rId19"/>
    <sheet name="C18" sheetId="29735" r:id="rId20"/>
    <sheet name="C19" sheetId="29736" r:id="rId21"/>
    <sheet name="C20" sheetId="29739" r:id="rId22"/>
    <sheet name="C21" sheetId="29740" r:id="rId23"/>
    <sheet name="C22" sheetId="29742" r:id="rId24"/>
    <sheet name="C23" sheetId="29748" r:id="rId25"/>
    <sheet name="C24" sheetId="29749" r:id="rId26"/>
    <sheet name="C25" sheetId="29743" r:id="rId27"/>
    <sheet name="C26" sheetId="29744" r:id="rId28"/>
    <sheet name="C27" sheetId="29745" r:id="rId29"/>
    <sheet name="Data 1" sheetId="84" r:id="rId30"/>
    <sheet name="Data 2" sheetId="29741" r:id="rId31"/>
    <sheet name="Datos_mapa" sheetId="29747" state="hidden" r:id="rId32"/>
  </sheets>
  <definedNames>
    <definedName name="_xlnm.Print_Area" localSheetId="6">'C1 CON PIB Y CORREGIDA'!$A$1:$E$22</definedName>
    <definedName name="_xlnm.Print_Area" localSheetId="13">'C12'!$B$1:$F$22</definedName>
    <definedName name="_xlnm.Print_Area" localSheetId="5">'C5'!$B$1:$F$21</definedName>
    <definedName name="_xlnm.Print_Area" localSheetId="7">'C6'!$C$1:$F$22</definedName>
    <definedName name="_xlnm.Print_Area" localSheetId="8">'C7'!$B$1:$T$23</definedName>
    <definedName name="_xlnm.Print_Area" localSheetId="29">'Data 1'!$A$1:$H$263</definedName>
    <definedName name="_xlnm.Print_Area" localSheetId="0">Indice!$A$1:$F$35</definedName>
    <definedName name="_xlnm.Print_Titles" localSheetId="29">'Data 1'!$1:$4</definedName>
  </definedNames>
  <calcPr calcId="152511"/>
  <customWorkbookViews>
    <customWorkbookView name="C1_V" guid="{30452EFC-DB6E-11D6-846D-0008C7298EBA}" includePrintSettings="0" includeHiddenRowCol="0" maximized="1" showSheetTabs="0" windowWidth="794" windowHeight="457" tabRatio="841" activeSheetId="84" showStatusbar="0"/>
    <customWorkbookView name="C2_V" guid="{30452EFE-DB6E-11D6-846D-0008C7298EBA}" includePrintSettings="0" includeHiddenRowCol="0" maximized="1" showSheetTabs="0" windowWidth="794" windowHeight="457" tabRatio="841" activeSheetId="84" showStatusbar="0"/>
    <customWorkbookView name="C4_V" guid="{30452EFF-DB6E-11D6-846D-0008C7298EBA}" includePrintSettings="0" includeHiddenRowCol="0" maximized="1" showSheetTabs="0" windowWidth="794" windowHeight="457" tabRatio="841" activeSheetId="84" showStatusbar="0"/>
    <customWorkbookView name="C5_V" guid="{30452F00-DB6E-11D6-846D-0008C7298EBA}" includePrintSettings="0" includeHiddenRowCol="0" maximized="1" showSheetTabs="0" windowWidth="794" windowHeight="457" tabRatio="841" activeSheetId="84" showStatusbar="0"/>
    <customWorkbookView name="C7_V" guid="{30452F01-DB6E-11D6-846D-0008C7298EBA}" includePrintSettings="0" includeHiddenRowCol="0" maximized="1" showSheetTabs="0" windowWidth="794" windowHeight="457" tabRatio="841" activeSheetId="84" showStatusbar="0"/>
  </customWorkbookViews>
</workbook>
</file>

<file path=xl/calcChain.xml><?xml version="1.0" encoding="utf-8"?>
<calcChain xmlns="http://schemas.openxmlformats.org/spreadsheetml/2006/main">
  <c r="H101" i="84" l="1"/>
  <c r="H111" i="84"/>
  <c r="P13" i="29743" l="1"/>
  <c r="O13" i="29743"/>
  <c r="M13" i="29743"/>
  <c r="L13" i="29743"/>
  <c r="J13" i="29743"/>
  <c r="I13" i="29743"/>
  <c r="G13" i="29743"/>
  <c r="F13" i="29743"/>
  <c r="P12" i="29743"/>
  <c r="O12" i="29743"/>
  <c r="M12" i="29743"/>
  <c r="L12" i="29743"/>
  <c r="J12" i="29743"/>
  <c r="I12" i="29743"/>
  <c r="G12" i="29743"/>
  <c r="F12" i="29743"/>
  <c r="P11" i="29743"/>
  <c r="O11" i="29743"/>
  <c r="M11" i="29743"/>
  <c r="L11" i="29743"/>
  <c r="J11" i="29743"/>
  <c r="I11" i="29743"/>
  <c r="G11" i="29743"/>
  <c r="F11" i="29743"/>
  <c r="P10" i="29743"/>
  <c r="O10" i="29743"/>
  <c r="M10" i="29743"/>
  <c r="L10" i="29743"/>
  <c r="J10" i="29743"/>
  <c r="I10" i="29743"/>
  <c r="G10" i="29743"/>
  <c r="F10" i="29743"/>
  <c r="P9" i="29743"/>
  <c r="O9" i="29743"/>
  <c r="M9" i="29743"/>
  <c r="L9" i="29743"/>
  <c r="J9" i="29743"/>
  <c r="I9" i="29743"/>
  <c r="G9" i="29743"/>
  <c r="F9" i="29743"/>
  <c r="J93" i="29741"/>
  <c r="R20" i="29748"/>
  <c r="R19" i="29748"/>
  <c r="R18" i="29748"/>
  <c r="R17" i="29748"/>
  <c r="R16" i="29748"/>
  <c r="R15" i="29748"/>
  <c r="R14" i="29748"/>
  <c r="R13" i="29748"/>
  <c r="R12" i="29748"/>
  <c r="R11" i="29748"/>
  <c r="R10" i="29748"/>
  <c r="R9" i="29748"/>
  <c r="O20" i="29748"/>
  <c r="O19" i="29748"/>
  <c r="O18" i="29748"/>
  <c r="O17" i="29748"/>
  <c r="O16" i="29748"/>
  <c r="O15" i="29748"/>
  <c r="O14" i="29748"/>
  <c r="O13" i="29748"/>
  <c r="O12" i="29748"/>
  <c r="O11" i="29748"/>
  <c r="O10" i="29748"/>
  <c r="O9" i="29748"/>
  <c r="L20" i="29748"/>
  <c r="L19" i="29748"/>
  <c r="L18" i="29748"/>
  <c r="L17" i="29748"/>
  <c r="L16" i="29748"/>
  <c r="L15" i="29748"/>
  <c r="L14" i="29748"/>
  <c r="L13" i="29748"/>
  <c r="L12" i="29748"/>
  <c r="L11" i="29748"/>
  <c r="L10" i="29748"/>
  <c r="L9" i="29748"/>
  <c r="I20" i="29748"/>
  <c r="I19" i="29748"/>
  <c r="I18" i="29748"/>
  <c r="I17" i="29748"/>
  <c r="I16" i="29748"/>
  <c r="I15" i="29748"/>
  <c r="I14" i="29748"/>
  <c r="I13" i="29748"/>
  <c r="I12" i="29748"/>
  <c r="I11" i="29748"/>
  <c r="I10" i="29748"/>
  <c r="I9" i="29748"/>
  <c r="F20" i="29748"/>
  <c r="F19" i="29748"/>
  <c r="F18" i="29748"/>
  <c r="F17" i="29748"/>
  <c r="F16" i="29748"/>
  <c r="F15" i="29748"/>
  <c r="F14" i="29748"/>
  <c r="F13" i="29748"/>
  <c r="F12" i="29748"/>
  <c r="F11" i="29748"/>
  <c r="F10" i="29748"/>
  <c r="F9" i="29748"/>
  <c r="G117" i="29741"/>
  <c r="F117" i="29741"/>
  <c r="E117" i="29741"/>
  <c r="D117" i="29741"/>
  <c r="C117" i="29741"/>
  <c r="G104" i="29741"/>
  <c r="G103" i="29741"/>
  <c r="G102" i="29741"/>
  <c r="G101" i="29741"/>
  <c r="G100" i="29741"/>
  <c r="G99" i="29741"/>
  <c r="G98" i="29741"/>
  <c r="G97" i="29741"/>
  <c r="G96" i="29741"/>
  <c r="G95" i="29741"/>
  <c r="G94" i="29741"/>
  <c r="G93" i="29741"/>
  <c r="G81" i="29741"/>
  <c r="M81" i="29741" s="1"/>
  <c r="I81" i="29741"/>
  <c r="J81" i="29741"/>
  <c r="K81" i="29741"/>
  <c r="L81" i="29741"/>
  <c r="L104" i="29741" l="1"/>
  <c r="K104" i="29741"/>
  <c r="J104" i="29741"/>
  <c r="I104" i="29741"/>
  <c r="L103" i="29741"/>
  <c r="K103" i="29741"/>
  <c r="J103" i="29741"/>
  <c r="I103" i="29741"/>
  <c r="L102" i="29741"/>
  <c r="K102" i="29741"/>
  <c r="J102" i="29741"/>
  <c r="I102" i="29741"/>
  <c r="L101" i="29741"/>
  <c r="K101" i="29741"/>
  <c r="J101" i="29741"/>
  <c r="I101" i="29741"/>
  <c r="L100" i="29741"/>
  <c r="K100" i="29741"/>
  <c r="J100" i="29741"/>
  <c r="I100" i="29741"/>
  <c r="L99" i="29741"/>
  <c r="K99" i="29741"/>
  <c r="J99" i="29741"/>
  <c r="I99" i="29741"/>
  <c r="L98" i="29741"/>
  <c r="K98" i="29741"/>
  <c r="J98" i="29741"/>
  <c r="I98" i="29741"/>
  <c r="L97" i="29741"/>
  <c r="K97" i="29741"/>
  <c r="J97" i="29741"/>
  <c r="I97" i="29741"/>
  <c r="L96" i="29741"/>
  <c r="K96" i="29741"/>
  <c r="J96" i="29741"/>
  <c r="I96" i="29741"/>
  <c r="L95" i="29741"/>
  <c r="K95" i="29741"/>
  <c r="J95" i="29741"/>
  <c r="I95" i="29741"/>
  <c r="L94" i="29741"/>
  <c r="K94" i="29741"/>
  <c r="J94" i="29741"/>
  <c r="I94" i="29741"/>
  <c r="M93" i="29741"/>
  <c r="L93" i="29741"/>
  <c r="K93" i="29741"/>
  <c r="I93" i="29741"/>
  <c r="E126" i="29741"/>
  <c r="F126" i="29741"/>
  <c r="D126" i="29741"/>
  <c r="C126" i="29741"/>
  <c r="J810" i="84"/>
  <c r="J809" i="84"/>
  <c r="J808" i="84"/>
  <c r="J807" i="84"/>
  <c r="J806" i="84"/>
  <c r="J805" i="84"/>
  <c r="J804" i="84"/>
  <c r="J803" i="84"/>
  <c r="J802" i="84"/>
  <c r="J801" i="84"/>
  <c r="J800" i="84"/>
  <c r="J799" i="84"/>
  <c r="J798" i="84"/>
  <c r="J797" i="84"/>
  <c r="J796" i="84"/>
  <c r="J795" i="84"/>
  <c r="J794" i="84"/>
  <c r="J793" i="84"/>
  <c r="J792" i="84"/>
  <c r="J791" i="84"/>
  <c r="J790" i="84"/>
  <c r="J789" i="84"/>
  <c r="J788" i="84"/>
  <c r="J787" i="84"/>
  <c r="K92" i="84" l="1"/>
  <c r="Q780" i="84" l="1"/>
  <c r="P780" i="84" l="1"/>
  <c r="L780" i="84"/>
  <c r="M780" i="84"/>
  <c r="N780" i="84"/>
  <c r="O780" i="84"/>
  <c r="K780" i="84"/>
  <c r="M12" i="29737" l="1"/>
  <c r="F23" i="84" l="1"/>
  <c r="F21" i="84"/>
  <c r="H285" i="84" l="1"/>
  <c r="H284" i="84"/>
  <c r="I284" i="84"/>
  <c r="I285" i="84"/>
  <c r="G285" i="84"/>
  <c r="F285" i="84"/>
  <c r="G680" i="84" l="1"/>
  <c r="F680" i="84"/>
  <c r="E680" i="84"/>
  <c r="D680" i="84"/>
  <c r="H37" i="84" l="1"/>
  <c r="H38" i="84"/>
  <c r="H39" i="84"/>
  <c r="H40" i="84"/>
  <c r="H41" i="84"/>
  <c r="H42" i="84"/>
  <c r="H43" i="84"/>
  <c r="H44" i="84"/>
  <c r="H45" i="84"/>
  <c r="H46" i="84"/>
  <c r="H47" i="84"/>
  <c r="H36" i="84"/>
  <c r="D248" i="84" l="1"/>
  <c r="S20" i="29711" s="1"/>
  <c r="D247" i="84"/>
  <c r="S19" i="29711" s="1"/>
  <c r="D246" i="84"/>
  <c r="S18" i="29711" s="1"/>
  <c r="D245" i="84"/>
  <c r="S17" i="29711" s="1"/>
  <c r="D244" i="84"/>
  <c r="S16" i="29711" s="1"/>
  <c r="D243" i="84"/>
  <c r="S15" i="29711" s="1"/>
  <c r="D242" i="84"/>
  <c r="S14" i="29711" s="1"/>
  <c r="D241" i="84"/>
  <c r="S13" i="29711" s="1"/>
  <c r="D240" i="84"/>
  <c r="S12" i="29711" s="1"/>
  <c r="D239" i="84"/>
  <c r="S11" i="29711" s="1"/>
  <c r="D238" i="84"/>
  <c r="S10" i="29711" s="1"/>
  <c r="D237" i="84"/>
  <c r="S9" i="29711" s="1"/>
  <c r="H18" i="29729" l="1"/>
  <c r="G18" i="29729"/>
  <c r="H17" i="29729"/>
  <c r="G17" i="29729"/>
  <c r="H16" i="29729"/>
  <c r="G16" i="29729"/>
  <c r="H15" i="29729"/>
  <c r="G15" i="29729"/>
  <c r="H14" i="29729"/>
  <c r="G14" i="29729"/>
  <c r="H13" i="29729"/>
  <c r="G13" i="29729"/>
  <c r="H12" i="29729"/>
  <c r="G12" i="29729"/>
  <c r="H11" i="29729"/>
  <c r="G11" i="29729"/>
  <c r="H10" i="29729"/>
  <c r="G10" i="29729"/>
  <c r="H9" i="29729"/>
  <c r="G9" i="29729"/>
  <c r="I10" i="29729" l="1"/>
  <c r="E31" i="84"/>
  <c r="H31" i="84" l="1"/>
  <c r="Q31" i="84"/>
  <c r="F125" i="29741" l="1"/>
  <c r="L126" i="29741" s="1"/>
  <c r="E125" i="29741"/>
  <c r="K126" i="29741" s="1"/>
  <c r="D125" i="29741"/>
  <c r="J126" i="29741" s="1"/>
  <c r="F116" i="29741"/>
  <c r="E116" i="29741"/>
  <c r="D116" i="29741"/>
  <c r="C116" i="29741"/>
  <c r="C125" i="29741" s="1"/>
  <c r="I126" i="29741" s="1"/>
  <c r="L91" i="29741"/>
  <c r="K91" i="29741"/>
  <c r="J91" i="29741"/>
  <c r="I91" i="29741"/>
  <c r="L90" i="29741"/>
  <c r="K90" i="29741"/>
  <c r="J90" i="29741"/>
  <c r="I90" i="29741"/>
  <c r="L89" i="29741"/>
  <c r="K89" i="29741"/>
  <c r="J89" i="29741"/>
  <c r="I89" i="29741"/>
  <c r="L88" i="29741"/>
  <c r="K88" i="29741"/>
  <c r="J88" i="29741"/>
  <c r="I88" i="29741"/>
  <c r="L87" i="29741"/>
  <c r="K87" i="29741"/>
  <c r="J87" i="29741"/>
  <c r="I87" i="29741"/>
  <c r="L86" i="29741"/>
  <c r="K86" i="29741"/>
  <c r="J86" i="29741"/>
  <c r="I86" i="29741"/>
  <c r="L85" i="29741"/>
  <c r="K85" i="29741"/>
  <c r="J85" i="29741"/>
  <c r="I85" i="29741"/>
  <c r="L84" i="29741"/>
  <c r="K84" i="29741"/>
  <c r="J84" i="29741"/>
  <c r="I84" i="29741"/>
  <c r="L83" i="29741"/>
  <c r="K83" i="29741"/>
  <c r="J83" i="29741"/>
  <c r="I83" i="29741"/>
  <c r="L82" i="29741"/>
  <c r="K82" i="29741"/>
  <c r="J82" i="29741"/>
  <c r="I82" i="29741"/>
  <c r="G91" i="29741" l="1"/>
  <c r="M103" i="29741" s="1"/>
  <c r="G90" i="29741"/>
  <c r="M102" i="29741" s="1"/>
  <c r="G89" i="29741"/>
  <c r="M101" i="29741" s="1"/>
  <c r="G88" i="29741"/>
  <c r="M100" i="29741" s="1"/>
  <c r="G87" i="29741"/>
  <c r="M99" i="29741" s="1"/>
  <c r="G86" i="29741"/>
  <c r="M98" i="29741" s="1"/>
  <c r="G85" i="29741"/>
  <c r="M97" i="29741" s="1"/>
  <c r="G84" i="29741"/>
  <c r="M96" i="29741" s="1"/>
  <c r="G83" i="29741"/>
  <c r="M95" i="29741" s="1"/>
  <c r="G82" i="29741"/>
  <c r="M94" i="29741" s="1"/>
  <c r="L92" i="29741"/>
  <c r="K92" i="29741"/>
  <c r="J92" i="29741"/>
  <c r="I92" i="29741"/>
  <c r="G92" i="29741"/>
  <c r="C115" i="29741"/>
  <c r="M104" i="29741" l="1"/>
  <c r="G126" i="29741"/>
  <c r="G116" i="29741"/>
  <c r="G125" i="29741" s="1"/>
  <c r="J92" i="84"/>
  <c r="M126" i="29741" l="1"/>
  <c r="L30" i="29737"/>
  <c r="L29" i="29737"/>
  <c r="L28" i="29737"/>
  <c r="L27" i="29737"/>
  <c r="L26" i="29737"/>
  <c r="L25" i="29737"/>
  <c r="L24" i="29737"/>
  <c r="L23" i="29737"/>
  <c r="L22" i="29737"/>
  <c r="L21" i="29737"/>
  <c r="L20" i="29737"/>
  <c r="L19" i="29737"/>
  <c r="L18" i="29737"/>
  <c r="L17" i="29737"/>
  <c r="L16" i="29737"/>
  <c r="L15" i="29737"/>
  <c r="L14" i="29737"/>
  <c r="L13" i="29737"/>
  <c r="L12" i="29737"/>
  <c r="M29" i="29737"/>
  <c r="M28" i="29737"/>
  <c r="M27" i="29737"/>
  <c r="M26" i="29737"/>
  <c r="M25" i="29737"/>
  <c r="M24" i="29737"/>
  <c r="M23" i="29737"/>
  <c r="M22" i="29737"/>
  <c r="M21" i="29737"/>
  <c r="M20" i="29737"/>
  <c r="M19" i="29737"/>
  <c r="M18" i="29737"/>
  <c r="M17" i="29737"/>
  <c r="M16" i="29737"/>
  <c r="M15" i="29737"/>
  <c r="M14" i="29737"/>
  <c r="M13" i="29737"/>
  <c r="M30" i="29737"/>
  <c r="D225" i="84" l="1"/>
  <c r="P9" i="29711" s="1"/>
  <c r="D226" i="84"/>
  <c r="P10" i="29711" s="1"/>
  <c r="D227" i="84"/>
  <c r="P11" i="29711" s="1"/>
  <c r="D228" i="84"/>
  <c r="P12" i="29711" s="1"/>
  <c r="D229" i="84"/>
  <c r="P13" i="29711" s="1"/>
  <c r="D230" i="84"/>
  <c r="P14" i="29711" s="1"/>
  <c r="D231" i="84"/>
  <c r="P15" i="29711" s="1"/>
  <c r="D232" i="84"/>
  <c r="P16" i="29711" s="1"/>
  <c r="D233" i="84"/>
  <c r="P17" i="29711" s="1"/>
  <c r="D234" i="84"/>
  <c r="P18" i="29711" s="1"/>
  <c r="D235" i="84"/>
  <c r="P19" i="29711" s="1"/>
  <c r="D236" i="84"/>
  <c r="P20" i="29711" s="1"/>
  <c r="E248" i="84" l="1"/>
  <c r="E240" i="84"/>
  <c r="E239" i="84"/>
  <c r="E247" i="84"/>
  <c r="E246" i="84"/>
  <c r="E242" i="84"/>
  <c r="E238" i="84"/>
  <c r="E244" i="84"/>
  <c r="E243" i="84"/>
  <c r="E245" i="84"/>
  <c r="E241" i="84"/>
  <c r="F238" i="84"/>
  <c r="F237" i="84"/>
  <c r="F243" i="84"/>
  <c r="F248" i="84"/>
  <c r="F244" i="84"/>
  <c r="F247" i="84"/>
  <c r="F242" i="84"/>
  <c r="F241" i="84"/>
  <c r="F239" i="84"/>
  <c r="F240" i="84"/>
  <c r="E237" i="84"/>
  <c r="F246" i="84"/>
  <c r="F245" i="84"/>
  <c r="Q30" i="84"/>
  <c r="H30" i="84"/>
  <c r="G31" i="84" s="1"/>
  <c r="H29" i="84"/>
  <c r="H28" i="84"/>
  <c r="H27" i="84"/>
  <c r="H26" i="84"/>
  <c r="H25" i="84"/>
  <c r="H24" i="84"/>
  <c r="R31" i="84" l="1"/>
  <c r="D63" i="84"/>
  <c r="G30" i="84"/>
  <c r="D62" i="84" s="1"/>
  <c r="F17" i="29729" l="1"/>
  <c r="F18" i="29729"/>
  <c r="E30" i="84"/>
  <c r="R30" i="84" l="1"/>
  <c r="B4" i="29741"/>
  <c r="C4" i="84"/>
  <c r="C4" i="29729"/>
  <c r="C4" i="29730"/>
  <c r="C4" i="29706"/>
  <c r="C4" i="29700"/>
  <c r="C4" i="29711"/>
  <c r="C4" i="29722"/>
  <c r="C4" i="29731"/>
  <c r="C4" i="29732"/>
  <c r="C4" i="29737"/>
  <c r="C4" i="40"/>
  <c r="C4" i="29723"/>
  <c r="C4" i="29726"/>
  <c r="C4" i="29738"/>
  <c r="C4" i="29733"/>
  <c r="C4" i="29734"/>
  <c r="C4" i="29735"/>
  <c r="C4" i="29736"/>
  <c r="C4" i="29739"/>
  <c r="C4" i="29740"/>
  <c r="C4" i="29742"/>
  <c r="C4" i="29748"/>
  <c r="C4" i="29749"/>
  <c r="C4" i="29743"/>
  <c r="C4" i="29744"/>
  <c r="C4" i="29745"/>
  <c r="C4" i="29728"/>
  <c r="E34" i="29717" l="1"/>
  <c r="E33" i="29717"/>
  <c r="E32" i="29717"/>
  <c r="E31" i="29717"/>
  <c r="E30" i="29717"/>
  <c r="E29" i="29717"/>
  <c r="E28" i="29717"/>
  <c r="E27" i="29717"/>
  <c r="E26" i="29717"/>
  <c r="E25" i="29717"/>
  <c r="E24" i="29717"/>
  <c r="E23" i="29717"/>
  <c r="E22" i="29717"/>
  <c r="E21" i="29717"/>
  <c r="E20" i="29717"/>
  <c r="E19" i="29717"/>
  <c r="E18" i="29717"/>
  <c r="E17" i="29717"/>
  <c r="E16" i="29717"/>
  <c r="E15" i="29717"/>
  <c r="E14" i="29717"/>
  <c r="E13" i="29717"/>
  <c r="E12" i="29717"/>
  <c r="E11" i="29717"/>
  <c r="E10" i="29717"/>
  <c r="E9" i="29717"/>
  <c r="E8" i="29717"/>
  <c r="B31" i="29747" l="1"/>
  <c r="B30" i="29747"/>
  <c r="M27" i="29747"/>
  <c r="C27" i="29747"/>
  <c r="O26" i="29747"/>
  <c r="M26" i="29747"/>
  <c r="C26" i="29747"/>
  <c r="O25" i="29747"/>
  <c r="M25" i="29747"/>
  <c r="C25" i="29747"/>
  <c r="O24" i="29747"/>
  <c r="M24" i="29747"/>
  <c r="C24" i="29747"/>
  <c r="T20" i="29747"/>
  <c r="N20" i="29747"/>
  <c r="D20" i="29747"/>
  <c r="T19" i="29747"/>
  <c r="N19" i="29747"/>
  <c r="D19" i="29747"/>
  <c r="T18" i="29747"/>
  <c r="N18" i="29747"/>
  <c r="D18" i="29747"/>
  <c r="T17" i="29747"/>
  <c r="N17" i="29747"/>
  <c r="D17" i="29747"/>
  <c r="T16" i="29747"/>
  <c r="N16" i="29747"/>
  <c r="D16" i="29747"/>
  <c r="T15" i="29747"/>
  <c r="N15" i="29747"/>
  <c r="D15" i="29747"/>
  <c r="T14" i="29747"/>
  <c r="N14" i="29747"/>
  <c r="D14" i="29747"/>
  <c r="T13" i="29747"/>
  <c r="N13" i="29747"/>
  <c r="D13" i="29747"/>
  <c r="T12" i="29747"/>
  <c r="N12" i="29747"/>
  <c r="D12" i="29747"/>
  <c r="T11" i="29747"/>
  <c r="N11" i="29747"/>
  <c r="D11" i="29747"/>
  <c r="T10" i="29747"/>
  <c r="N10" i="29747"/>
  <c r="D10" i="29747"/>
  <c r="T9" i="29747"/>
  <c r="N9" i="29747"/>
  <c r="D9" i="29747"/>
  <c r="T8" i="29747"/>
  <c r="N8" i="29747"/>
  <c r="D8" i="29747"/>
  <c r="T7" i="29747"/>
  <c r="N7" i="29747"/>
  <c r="D7" i="29747"/>
  <c r="T6" i="29747"/>
  <c r="N6" i="29747"/>
  <c r="D6" i="29747"/>
  <c r="T5" i="29747"/>
  <c r="N5" i="29747"/>
  <c r="D5" i="29747"/>
  <c r="T4" i="29747"/>
  <c r="N4" i="29747"/>
  <c r="D4" i="29747"/>
  <c r="T3" i="29747"/>
  <c r="N3" i="29747"/>
  <c r="D3" i="29747"/>
  <c r="T2" i="29747"/>
  <c r="N2" i="29747"/>
  <c r="D2" i="29747"/>
  <c r="B32" i="29747" l="1"/>
  <c r="B34" i="29747" s="1"/>
  <c r="C34" i="29747" s="1"/>
  <c r="D34" i="29747" s="1"/>
  <c r="C4" i="29727" l="1"/>
  <c r="D110" i="29741" l="1"/>
  <c r="D119" i="29741" s="1"/>
  <c r="E110" i="29741"/>
  <c r="E119" i="29741" s="1"/>
  <c r="F110" i="29741"/>
  <c r="F119" i="29741" s="1"/>
  <c r="D111" i="29741"/>
  <c r="D120" i="29741" s="1"/>
  <c r="E111" i="29741"/>
  <c r="E120" i="29741" s="1"/>
  <c r="F111" i="29741"/>
  <c r="F120" i="29741" s="1"/>
  <c r="D112" i="29741"/>
  <c r="D121" i="29741" s="1"/>
  <c r="E112" i="29741"/>
  <c r="E121" i="29741" s="1"/>
  <c r="F112" i="29741"/>
  <c r="F121" i="29741" s="1"/>
  <c r="D113" i="29741"/>
  <c r="D122" i="29741" s="1"/>
  <c r="E113" i="29741"/>
  <c r="E122" i="29741" s="1"/>
  <c r="F113" i="29741"/>
  <c r="F122" i="29741" s="1"/>
  <c r="D114" i="29741"/>
  <c r="D123" i="29741" s="1"/>
  <c r="E114" i="29741"/>
  <c r="E123" i="29741" s="1"/>
  <c r="F114" i="29741"/>
  <c r="F123" i="29741" s="1"/>
  <c r="D115" i="29741"/>
  <c r="D124" i="29741" s="1"/>
  <c r="E115" i="29741"/>
  <c r="E124" i="29741" s="1"/>
  <c r="F115" i="29741"/>
  <c r="F124" i="29741" s="1"/>
  <c r="C124" i="29741"/>
  <c r="C114" i="29741"/>
  <c r="C123" i="29741" s="1"/>
  <c r="C113" i="29741"/>
  <c r="C122" i="29741" s="1"/>
  <c r="C111" i="29741"/>
  <c r="C120" i="29741" s="1"/>
  <c r="C112" i="29741"/>
  <c r="C121" i="29741" s="1"/>
  <c r="C110" i="29741"/>
  <c r="C119" i="29741" s="1"/>
  <c r="I22" i="29741"/>
  <c r="J22" i="29741"/>
  <c r="K22" i="29741"/>
  <c r="L22" i="29741"/>
  <c r="I23" i="29741"/>
  <c r="J23" i="29741"/>
  <c r="K23" i="29741"/>
  <c r="L23" i="29741"/>
  <c r="I24" i="29741"/>
  <c r="J24" i="29741"/>
  <c r="K24" i="29741"/>
  <c r="L24" i="29741"/>
  <c r="I25" i="29741"/>
  <c r="J25" i="29741"/>
  <c r="K25" i="29741"/>
  <c r="L25" i="29741"/>
  <c r="I26" i="29741"/>
  <c r="J26" i="29741"/>
  <c r="K26" i="29741"/>
  <c r="L26" i="29741"/>
  <c r="I27" i="29741"/>
  <c r="J27" i="29741"/>
  <c r="K27" i="29741"/>
  <c r="L27" i="29741"/>
  <c r="I28" i="29741"/>
  <c r="J28" i="29741"/>
  <c r="K28" i="29741"/>
  <c r="L28" i="29741"/>
  <c r="I29" i="29741"/>
  <c r="J29" i="29741"/>
  <c r="K29" i="29741"/>
  <c r="L29" i="29741"/>
  <c r="I30" i="29741"/>
  <c r="J30" i="29741"/>
  <c r="K30" i="29741"/>
  <c r="L30" i="29741"/>
  <c r="I31" i="29741"/>
  <c r="J31" i="29741"/>
  <c r="K31" i="29741"/>
  <c r="L31" i="29741"/>
  <c r="I32" i="29741"/>
  <c r="J32" i="29741"/>
  <c r="K32" i="29741"/>
  <c r="L32" i="29741"/>
  <c r="I33" i="29741"/>
  <c r="J33" i="29741"/>
  <c r="K33" i="29741"/>
  <c r="L33" i="29741"/>
  <c r="I34" i="29741"/>
  <c r="J34" i="29741"/>
  <c r="K34" i="29741"/>
  <c r="L34" i="29741"/>
  <c r="I35" i="29741"/>
  <c r="J35" i="29741"/>
  <c r="K35" i="29741"/>
  <c r="L35" i="29741"/>
  <c r="I36" i="29741"/>
  <c r="J36" i="29741"/>
  <c r="K36" i="29741"/>
  <c r="L36" i="29741"/>
  <c r="I37" i="29741"/>
  <c r="J37" i="29741"/>
  <c r="K37" i="29741"/>
  <c r="L37" i="29741"/>
  <c r="I38" i="29741"/>
  <c r="J38" i="29741"/>
  <c r="K38" i="29741"/>
  <c r="L38" i="29741"/>
  <c r="I39" i="29741"/>
  <c r="J39" i="29741"/>
  <c r="K39" i="29741"/>
  <c r="L39" i="29741"/>
  <c r="I40" i="29741"/>
  <c r="J40" i="29741"/>
  <c r="K40" i="29741"/>
  <c r="L40" i="29741"/>
  <c r="I41" i="29741"/>
  <c r="J41" i="29741"/>
  <c r="K41" i="29741"/>
  <c r="L41" i="29741"/>
  <c r="I42" i="29741"/>
  <c r="J42" i="29741"/>
  <c r="K42" i="29741"/>
  <c r="L42" i="29741"/>
  <c r="I43" i="29741"/>
  <c r="J43" i="29741"/>
  <c r="K43" i="29741"/>
  <c r="L43" i="29741"/>
  <c r="I44" i="29741"/>
  <c r="J44" i="29741"/>
  <c r="K44" i="29741"/>
  <c r="L44" i="29741"/>
  <c r="I45" i="29741"/>
  <c r="J45" i="29741"/>
  <c r="K45" i="29741"/>
  <c r="L45" i="29741"/>
  <c r="I46" i="29741"/>
  <c r="J46" i="29741"/>
  <c r="K46" i="29741"/>
  <c r="L46" i="29741"/>
  <c r="I47" i="29741"/>
  <c r="J47" i="29741"/>
  <c r="K47" i="29741"/>
  <c r="L47" i="29741"/>
  <c r="I48" i="29741"/>
  <c r="J48" i="29741"/>
  <c r="K48" i="29741"/>
  <c r="L48" i="29741"/>
  <c r="I49" i="29741"/>
  <c r="J49" i="29741"/>
  <c r="K49" i="29741"/>
  <c r="L49" i="29741"/>
  <c r="I50" i="29741"/>
  <c r="J50" i="29741"/>
  <c r="K50" i="29741"/>
  <c r="L50" i="29741"/>
  <c r="I51" i="29741"/>
  <c r="J51" i="29741"/>
  <c r="K51" i="29741"/>
  <c r="L51" i="29741"/>
  <c r="I52" i="29741"/>
  <c r="J52" i="29741"/>
  <c r="K52" i="29741"/>
  <c r="L52" i="29741"/>
  <c r="I53" i="29741"/>
  <c r="J53" i="29741"/>
  <c r="K53" i="29741"/>
  <c r="L53" i="29741"/>
  <c r="I54" i="29741"/>
  <c r="J54" i="29741"/>
  <c r="K54" i="29741"/>
  <c r="L54" i="29741"/>
  <c r="I55" i="29741"/>
  <c r="J55" i="29741"/>
  <c r="K55" i="29741"/>
  <c r="L55" i="29741"/>
  <c r="I56" i="29741"/>
  <c r="J56" i="29741"/>
  <c r="K56" i="29741"/>
  <c r="L56" i="29741"/>
  <c r="I57" i="29741"/>
  <c r="J57" i="29741"/>
  <c r="K57" i="29741"/>
  <c r="L57" i="29741"/>
  <c r="I58" i="29741"/>
  <c r="J58" i="29741"/>
  <c r="K58" i="29741"/>
  <c r="L58" i="29741"/>
  <c r="I59" i="29741"/>
  <c r="J59" i="29741"/>
  <c r="K59" i="29741"/>
  <c r="L59" i="29741"/>
  <c r="I60" i="29741"/>
  <c r="J60" i="29741"/>
  <c r="K60" i="29741"/>
  <c r="L60" i="29741"/>
  <c r="I61" i="29741"/>
  <c r="J61" i="29741"/>
  <c r="K61" i="29741"/>
  <c r="L61" i="29741"/>
  <c r="I62" i="29741"/>
  <c r="J62" i="29741"/>
  <c r="K62" i="29741"/>
  <c r="L62" i="29741"/>
  <c r="I63" i="29741"/>
  <c r="J63" i="29741"/>
  <c r="K63" i="29741"/>
  <c r="L63" i="29741"/>
  <c r="I64" i="29741"/>
  <c r="J64" i="29741"/>
  <c r="K64" i="29741"/>
  <c r="L64" i="29741"/>
  <c r="I65" i="29741"/>
  <c r="J65" i="29741"/>
  <c r="K65" i="29741"/>
  <c r="L65" i="29741"/>
  <c r="I66" i="29741"/>
  <c r="J66" i="29741"/>
  <c r="K66" i="29741"/>
  <c r="L66" i="29741"/>
  <c r="I67" i="29741"/>
  <c r="J67" i="29741"/>
  <c r="K67" i="29741"/>
  <c r="L67" i="29741"/>
  <c r="I68" i="29741"/>
  <c r="J68" i="29741"/>
  <c r="K68" i="29741"/>
  <c r="L68" i="29741"/>
  <c r="I69" i="29741"/>
  <c r="J69" i="29741"/>
  <c r="K69" i="29741"/>
  <c r="L69" i="29741"/>
  <c r="I70" i="29741"/>
  <c r="J70" i="29741"/>
  <c r="K70" i="29741"/>
  <c r="L70" i="29741"/>
  <c r="I71" i="29741"/>
  <c r="J71" i="29741"/>
  <c r="K71" i="29741"/>
  <c r="L71" i="29741"/>
  <c r="I72" i="29741"/>
  <c r="J72" i="29741"/>
  <c r="K72" i="29741"/>
  <c r="L72" i="29741"/>
  <c r="I73" i="29741"/>
  <c r="J73" i="29741"/>
  <c r="K73" i="29741"/>
  <c r="L73" i="29741"/>
  <c r="I74" i="29741"/>
  <c r="J74" i="29741"/>
  <c r="K74" i="29741"/>
  <c r="L74" i="29741"/>
  <c r="I75" i="29741"/>
  <c r="J75" i="29741"/>
  <c r="K75" i="29741"/>
  <c r="L75" i="29741"/>
  <c r="I76" i="29741"/>
  <c r="J76" i="29741"/>
  <c r="K76" i="29741"/>
  <c r="L76" i="29741"/>
  <c r="I77" i="29741"/>
  <c r="J77" i="29741"/>
  <c r="K77" i="29741"/>
  <c r="L77" i="29741"/>
  <c r="I78" i="29741"/>
  <c r="J78" i="29741"/>
  <c r="K78" i="29741"/>
  <c r="L78" i="29741"/>
  <c r="I79" i="29741"/>
  <c r="J79" i="29741"/>
  <c r="K79" i="29741"/>
  <c r="L79" i="29741"/>
  <c r="I80" i="29741"/>
  <c r="J80" i="29741"/>
  <c r="K80" i="29741"/>
  <c r="L80" i="29741"/>
  <c r="J21" i="29741"/>
  <c r="K21" i="29741"/>
  <c r="L21" i="29741"/>
  <c r="I21" i="29741"/>
  <c r="G10" i="29741"/>
  <c r="G11" i="29741"/>
  <c r="G12" i="29741"/>
  <c r="G13" i="29741"/>
  <c r="G14" i="29741"/>
  <c r="G15" i="29741"/>
  <c r="G16" i="29741"/>
  <c r="G17" i="29741"/>
  <c r="G18" i="29741"/>
  <c r="G19" i="29741"/>
  <c r="G20" i="29741"/>
  <c r="G21" i="29741"/>
  <c r="G22" i="29741"/>
  <c r="G23" i="29741"/>
  <c r="G24" i="29741"/>
  <c r="G25" i="29741"/>
  <c r="G26" i="29741"/>
  <c r="G27" i="29741"/>
  <c r="G28" i="29741"/>
  <c r="G29" i="29741"/>
  <c r="G30" i="29741"/>
  <c r="G31" i="29741"/>
  <c r="G32" i="29741"/>
  <c r="G33" i="29741"/>
  <c r="G34" i="29741"/>
  <c r="G35" i="29741"/>
  <c r="G36" i="29741"/>
  <c r="G37" i="29741"/>
  <c r="G38" i="29741"/>
  <c r="G39" i="29741"/>
  <c r="G40" i="29741"/>
  <c r="G41" i="29741"/>
  <c r="G42" i="29741"/>
  <c r="G43" i="29741"/>
  <c r="G44" i="29741"/>
  <c r="G45" i="29741"/>
  <c r="G46" i="29741"/>
  <c r="G47" i="29741"/>
  <c r="G48" i="29741"/>
  <c r="G49" i="29741"/>
  <c r="G50" i="29741"/>
  <c r="G51" i="29741"/>
  <c r="G52" i="29741"/>
  <c r="G53" i="29741"/>
  <c r="G54" i="29741"/>
  <c r="G55" i="29741"/>
  <c r="G56" i="29741"/>
  <c r="G57" i="29741"/>
  <c r="G58" i="29741"/>
  <c r="G59" i="29741"/>
  <c r="G60" i="29741"/>
  <c r="G61" i="29741"/>
  <c r="G62" i="29741"/>
  <c r="G63" i="29741"/>
  <c r="G64" i="29741"/>
  <c r="G65" i="29741"/>
  <c r="G66" i="29741"/>
  <c r="G67" i="29741"/>
  <c r="G68" i="29741"/>
  <c r="G69" i="29741"/>
  <c r="G70" i="29741"/>
  <c r="G71" i="29741"/>
  <c r="G72" i="29741"/>
  <c r="G73" i="29741"/>
  <c r="G74" i="29741"/>
  <c r="G75" i="29741"/>
  <c r="G76" i="29741"/>
  <c r="G77" i="29741"/>
  <c r="G78" i="29741"/>
  <c r="G79" i="29741"/>
  <c r="G80" i="29741"/>
  <c r="G9" i="29741"/>
  <c r="M91" i="29741" l="1"/>
  <c r="M87" i="29741"/>
  <c r="M83" i="29741"/>
  <c r="M89" i="29741"/>
  <c r="M85" i="29741"/>
  <c r="J125" i="29741"/>
  <c r="M88" i="29741"/>
  <c r="M84" i="29741"/>
  <c r="I125" i="29741"/>
  <c r="L125" i="29741"/>
  <c r="M90" i="29741"/>
  <c r="M86" i="29741"/>
  <c r="M82" i="29741"/>
  <c r="K125" i="29741"/>
  <c r="M92" i="29741"/>
  <c r="M77" i="29741"/>
  <c r="M73" i="29741"/>
  <c r="M69" i="29741"/>
  <c r="M65" i="29741"/>
  <c r="M61" i="29741"/>
  <c r="M57" i="29741"/>
  <c r="M49" i="29741"/>
  <c r="M45" i="29741"/>
  <c r="M41" i="29741"/>
  <c r="M37" i="29741"/>
  <c r="M25" i="29741"/>
  <c r="M76" i="29741"/>
  <c r="M72" i="29741"/>
  <c r="M68" i="29741"/>
  <c r="M64" i="29741"/>
  <c r="M60" i="29741"/>
  <c r="M56" i="29741"/>
  <c r="M48" i="29741"/>
  <c r="M44" i="29741"/>
  <c r="M40" i="29741"/>
  <c r="M36" i="29741"/>
  <c r="M79" i="29741"/>
  <c r="M71" i="29741"/>
  <c r="M67" i="29741"/>
  <c r="M63" i="29741"/>
  <c r="M59" i="29741"/>
  <c r="M55" i="29741"/>
  <c r="M51" i="29741"/>
  <c r="M47" i="29741"/>
  <c r="M43" i="29741"/>
  <c r="M39" i="29741"/>
  <c r="M31" i="29741"/>
  <c r="M27" i="29741"/>
  <c r="M23" i="29741"/>
  <c r="M78" i="29741"/>
  <c r="M74" i="29741"/>
  <c r="M70" i="29741"/>
  <c r="M66" i="29741"/>
  <c r="M62" i="29741"/>
  <c r="M58" i="29741"/>
  <c r="M54" i="29741"/>
  <c r="M50" i="29741"/>
  <c r="M46" i="29741"/>
  <c r="M42" i="29741"/>
  <c r="M38" i="29741"/>
  <c r="M34" i="29741"/>
  <c r="M30" i="29741"/>
  <c r="M26" i="29741"/>
  <c r="M52" i="29741"/>
  <c r="M53" i="29741"/>
  <c r="I121" i="29741"/>
  <c r="M75" i="29741"/>
  <c r="J121" i="29741"/>
  <c r="M80" i="29741"/>
  <c r="I123" i="29741"/>
  <c r="K121" i="29741"/>
  <c r="I122" i="29741"/>
  <c r="K124" i="29741"/>
  <c r="J123" i="29741"/>
  <c r="L121" i="29741"/>
  <c r="J124" i="29741"/>
  <c r="L122" i="29741"/>
  <c r="L123" i="29741"/>
  <c r="I124" i="29741"/>
  <c r="K122" i="29741"/>
  <c r="I120" i="29741"/>
  <c r="L124" i="29741"/>
  <c r="K123" i="29741"/>
  <c r="J122" i="29741"/>
  <c r="L120" i="29741"/>
  <c r="K120" i="29741"/>
  <c r="J120" i="29741"/>
  <c r="G110" i="29741"/>
  <c r="G119" i="29741" s="1"/>
  <c r="G115" i="29741"/>
  <c r="G124" i="29741" s="1"/>
  <c r="M125" i="29741" s="1"/>
  <c r="G114" i="29741"/>
  <c r="G123" i="29741" s="1"/>
  <c r="G113" i="29741"/>
  <c r="G122" i="29741" s="1"/>
  <c r="G112" i="29741"/>
  <c r="G121" i="29741" s="1"/>
  <c r="G111" i="29741"/>
  <c r="G120" i="29741" s="1"/>
  <c r="M22" i="29741"/>
  <c r="M24" i="29741"/>
  <c r="M35" i="29741"/>
  <c r="M33" i="29741"/>
  <c r="M32" i="29741"/>
  <c r="M29" i="29741"/>
  <c r="M28" i="29741"/>
  <c r="M21" i="29741"/>
  <c r="F284" i="84"/>
  <c r="G284" i="84"/>
  <c r="G679" i="84"/>
  <c r="F679" i="84"/>
  <c r="E679" i="84"/>
  <c r="D679" i="84"/>
  <c r="G678" i="84"/>
  <c r="F678" i="84"/>
  <c r="E678" i="84"/>
  <c r="D678" i="84"/>
  <c r="G677" i="84"/>
  <c r="F677" i="84"/>
  <c r="E677" i="84"/>
  <c r="D677" i="84"/>
  <c r="G676" i="84"/>
  <c r="F676" i="84"/>
  <c r="E676" i="84"/>
  <c r="D676" i="84"/>
  <c r="G675" i="84"/>
  <c r="F675" i="84"/>
  <c r="E675" i="84"/>
  <c r="D675" i="84"/>
  <c r="J670" i="84"/>
  <c r="J669" i="84"/>
  <c r="J668" i="84"/>
  <c r="J667" i="84"/>
  <c r="J666" i="84"/>
  <c r="J665" i="84"/>
  <c r="J664" i="84"/>
  <c r="J663" i="84"/>
  <c r="J662" i="84"/>
  <c r="J661" i="84"/>
  <c r="J660" i="84"/>
  <c r="J659" i="84"/>
  <c r="J658" i="84"/>
  <c r="J657" i="84"/>
  <c r="J656" i="84"/>
  <c r="J655" i="84"/>
  <c r="J654" i="84"/>
  <c r="J653" i="84"/>
  <c r="J652" i="84"/>
  <c r="J651" i="84"/>
  <c r="J650" i="84"/>
  <c r="J649" i="84"/>
  <c r="J648" i="84"/>
  <c r="J647" i="84"/>
  <c r="J646" i="84"/>
  <c r="J645" i="84"/>
  <c r="J644" i="84"/>
  <c r="J643" i="84"/>
  <c r="J642" i="84"/>
  <c r="J641" i="84"/>
  <c r="J640" i="84"/>
  <c r="J639" i="84"/>
  <c r="J638" i="84"/>
  <c r="J637" i="84"/>
  <c r="J636" i="84"/>
  <c r="J635" i="84"/>
  <c r="J634" i="84"/>
  <c r="J633" i="84"/>
  <c r="J632" i="84"/>
  <c r="J631" i="84"/>
  <c r="J630" i="84"/>
  <c r="J629" i="84"/>
  <c r="J628" i="84"/>
  <c r="J627" i="84"/>
  <c r="J626" i="84"/>
  <c r="J625" i="84"/>
  <c r="J624" i="84"/>
  <c r="J623" i="84"/>
  <c r="J622" i="84"/>
  <c r="J621" i="84"/>
  <c r="J620" i="84"/>
  <c r="J619" i="84"/>
  <c r="J618" i="84"/>
  <c r="J617" i="84"/>
  <c r="J616" i="84"/>
  <c r="J615" i="84"/>
  <c r="J614" i="84"/>
  <c r="J613" i="84"/>
  <c r="J612" i="84"/>
  <c r="J611" i="84"/>
  <c r="J610" i="84"/>
  <c r="J609" i="84"/>
  <c r="J608" i="84"/>
  <c r="J607" i="84"/>
  <c r="J606" i="84"/>
  <c r="J605" i="84"/>
  <c r="J604" i="84"/>
  <c r="J603" i="84"/>
  <c r="J602" i="84"/>
  <c r="J601" i="84"/>
  <c r="J600" i="84"/>
  <c r="J599" i="84"/>
  <c r="J598" i="84"/>
  <c r="J597" i="84"/>
  <c r="J596" i="84"/>
  <c r="J595" i="84"/>
  <c r="J594" i="84"/>
  <c r="J593" i="84"/>
  <c r="J592" i="84"/>
  <c r="J591" i="84"/>
  <c r="J590" i="84"/>
  <c r="J589" i="84"/>
  <c r="J588" i="84"/>
  <c r="J587" i="84"/>
  <c r="J586" i="84"/>
  <c r="J585" i="84"/>
  <c r="J584" i="84"/>
  <c r="J583" i="84"/>
  <c r="J582" i="84"/>
  <c r="J581" i="84"/>
  <c r="J580" i="84"/>
  <c r="J579" i="84"/>
  <c r="J578" i="84"/>
  <c r="J577" i="84"/>
  <c r="J576" i="84"/>
  <c r="J575" i="84"/>
  <c r="J574" i="84"/>
  <c r="J573" i="84"/>
  <c r="J572" i="84"/>
  <c r="J571" i="84"/>
  <c r="J570" i="84"/>
  <c r="J569" i="84"/>
  <c r="J568" i="84"/>
  <c r="J567" i="84"/>
  <c r="J566" i="84"/>
  <c r="J565" i="84"/>
  <c r="J564" i="84"/>
  <c r="J563" i="84"/>
  <c r="J562" i="84"/>
  <c r="J561" i="84"/>
  <c r="J560" i="84"/>
  <c r="J559" i="84"/>
  <c r="J558" i="84"/>
  <c r="J557" i="84"/>
  <c r="J556" i="84"/>
  <c r="J555" i="84"/>
  <c r="J554" i="84"/>
  <c r="J553" i="84"/>
  <c r="J552" i="84"/>
  <c r="J551" i="84"/>
  <c r="J550" i="84"/>
  <c r="J549" i="84"/>
  <c r="J548" i="84"/>
  <c r="J547" i="84"/>
  <c r="J546" i="84"/>
  <c r="J545" i="84"/>
  <c r="J544" i="84"/>
  <c r="J543" i="84"/>
  <c r="J542" i="84"/>
  <c r="J541" i="84"/>
  <c r="J540" i="84"/>
  <c r="J539" i="84"/>
  <c r="J538" i="84"/>
  <c r="J537" i="84"/>
  <c r="J536" i="84"/>
  <c r="J535" i="84"/>
  <c r="J534" i="84"/>
  <c r="J533" i="84"/>
  <c r="J532" i="84"/>
  <c r="J531" i="84"/>
  <c r="J530" i="84"/>
  <c r="J529" i="84"/>
  <c r="J528" i="84"/>
  <c r="J527" i="84"/>
  <c r="J526" i="84"/>
  <c r="J525" i="84"/>
  <c r="J524" i="84"/>
  <c r="J523" i="84"/>
  <c r="J522" i="84"/>
  <c r="J521" i="84"/>
  <c r="J520" i="84"/>
  <c r="J519" i="84"/>
  <c r="J518" i="84"/>
  <c r="J517" i="84"/>
  <c r="J516" i="84"/>
  <c r="J515" i="84"/>
  <c r="J514" i="84"/>
  <c r="J513" i="84"/>
  <c r="J512" i="84"/>
  <c r="J511" i="84"/>
  <c r="J510" i="84"/>
  <c r="J509" i="84"/>
  <c r="J508" i="84"/>
  <c r="J507" i="84"/>
  <c r="J506" i="84"/>
  <c r="J505" i="84"/>
  <c r="J504" i="84"/>
  <c r="J503" i="84"/>
  <c r="J502" i="84"/>
  <c r="J501" i="84"/>
  <c r="J500" i="84"/>
  <c r="J499" i="84"/>
  <c r="J498" i="84"/>
  <c r="J497" i="84"/>
  <c r="J496" i="84"/>
  <c r="J495" i="84"/>
  <c r="J494" i="84"/>
  <c r="J493" i="84"/>
  <c r="J492" i="84"/>
  <c r="J491" i="84"/>
  <c r="J490" i="84"/>
  <c r="J489" i="84"/>
  <c r="J488" i="84"/>
  <c r="J487" i="84"/>
  <c r="J486" i="84"/>
  <c r="J485" i="84"/>
  <c r="J484" i="84"/>
  <c r="J483" i="84"/>
  <c r="J482" i="84"/>
  <c r="J481" i="84"/>
  <c r="J480" i="84"/>
  <c r="J479" i="84"/>
  <c r="J478" i="84"/>
  <c r="J477" i="84"/>
  <c r="J476" i="84"/>
  <c r="J475" i="84"/>
  <c r="J474" i="84"/>
  <c r="J473" i="84"/>
  <c r="J472" i="84"/>
  <c r="J471" i="84"/>
  <c r="J470" i="84"/>
  <c r="J469" i="84"/>
  <c r="J468" i="84"/>
  <c r="J467" i="84"/>
  <c r="J466" i="84"/>
  <c r="J465" i="84"/>
  <c r="J464" i="84"/>
  <c r="J463" i="84"/>
  <c r="J462" i="84"/>
  <c r="J461" i="84"/>
  <c r="J460" i="84"/>
  <c r="J459" i="84"/>
  <c r="J458" i="84"/>
  <c r="J457" i="84"/>
  <c r="J456" i="84"/>
  <c r="J455" i="84"/>
  <c r="J454" i="84"/>
  <c r="J453" i="84"/>
  <c r="J452" i="84"/>
  <c r="J451" i="84"/>
  <c r="J450" i="84"/>
  <c r="J449" i="84"/>
  <c r="J448" i="84"/>
  <c r="J447" i="84"/>
  <c r="J446" i="84"/>
  <c r="J445" i="84"/>
  <c r="J444" i="84"/>
  <c r="J443" i="84"/>
  <c r="J442" i="84"/>
  <c r="J441" i="84"/>
  <c r="J440" i="84"/>
  <c r="J439" i="84"/>
  <c r="J438" i="84"/>
  <c r="J437" i="84"/>
  <c r="J436" i="84"/>
  <c r="J435" i="84"/>
  <c r="J434" i="84"/>
  <c r="J433" i="84"/>
  <c r="J432" i="84"/>
  <c r="J431" i="84"/>
  <c r="J430" i="84"/>
  <c r="J429" i="84"/>
  <c r="J428" i="84"/>
  <c r="J427" i="84"/>
  <c r="J426" i="84"/>
  <c r="J425" i="84"/>
  <c r="J424" i="84"/>
  <c r="J423" i="84"/>
  <c r="J422" i="84"/>
  <c r="J421" i="84"/>
  <c r="J420" i="84"/>
  <c r="J419" i="84"/>
  <c r="J418" i="84"/>
  <c r="J417" i="84"/>
  <c r="J416" i="84"/>
  <c r="J415" i="84"/>
  <c r="J414" i="84"/>
  <c r="J413" i="84"/>
  <c r="J412" i="84"/>
  <c r="J411" i="84"/>
  <c r="J410" i="84"/>
  <c r="J409" i="84"/>
  <c r="J408" i="84"/>
  <c r="J407" i="84"/>
  <c r="J406" i="84"/>
  <c r="J405" i="84"/>
  <c r="J404" i="84"/>
  <c r="J403" i="84"/>
  <c r="J402" i="84"/>
  <c r="J401" i="84"/>
  <c r="J400" i="84"/>
  <c r="J399" i="84"/>
  <c r="J398" i="84"/>
  <c r="J397" i="84"/>
  <c r="J396" i="84"/>
  <c r="J395" i="84"/>
  <c r="J394" i="84"/>
  <c r="J393" i="84"/>
  <c r="J392" i="84"/>
  <c r="J391" i="84"/>
  <c r="J390" i="84"/>
  <c r="J389" i="84"/>
  <c r="J388" i="84"/>
  <c r="J387" i="84"/>
  <c r="J386" i="84"/>
  <c r="J385" i="84"/>
  <c r="J384" i="84"/>
  <c r="J383" i="84"/>
  <c r="J382" i="84"/>
  <c r="J381" i="84"/>
  <c r="J380" i="84"/>
  <c r="J379" i="84"/>
  <c r="J378" i="84"/>
  <c r="J377" i="84"/>
  <c r="J376" i="84"/>
  <c r="J375" i="84"/>
  <c r="J374" i="84"/>
  <c r="J373" i="84"/>
  <c r="J372" i="84"/>
  <c r="J371" i="84"/>
  <c r="J370" i="84"/>
  <c r="J369" i="84"/>
  <c r="J368" i="84"/>
  <c r="J367" i="84"/>
  <c r="J366" i="84"/>
  <c r="J365" i="84"/>
  <c r="J364" i="84"/>
  <c r="J363" i="84"/>
  <c r="J362" i="84"/>
  <c r="J361" i="84"/>
  <c r="J360" i="84"/>
  <c r="J359" i="84"/>
  <c r="J358" i="84"/>
  <c r="J357" i="84"/>
  <c r="J356" i="84"/>
  <c r="J355" i="84"/>
  <c r="J354" i="84"/>
  <c r="J353" i="84"/>
  <c r="J352" i="84"/>
  <c r="J351" i="84"/>
  <c r="J350" i="84"/>
  <c r="J349" i="84"/>
  <c r="J348" i="84"/>
  <c r="J347" i="84"/>
  <c r="J346" i="84"/>
  <c r="J345" i="84"/>
  <c r="J344" i="84"/>
  <c r="J343" i="84"/>
  <c r="J342" i="84"/>
  <c r="J341" i="84"/>
  <c r="J340" i="84"/>
  <c r="J339" i="84"/>
  <c r="J338" i="84"/>
  <c r="J337" i="84"/>
  <c r="J336" i="84"/>
  <c r="J335" i="84"/>
  <c r="J334" i="84"/>
  <c r="J333" i="84"/>
  <c r="J332" i="84"/>
  <c r="J331" i="84"/>
  <c r="J330" i="84"/>
  <c r="J329" i="84"/>
  <c r="J328" i="84"/>
  <c r="J327" i="84"/>
  <c r="J326" i="84"/>
  <c r="J325" i="84"/>
  <c r="J324" i="84"/>
  <c r="J323" i="84"/>
  <c r="J322" i="84"/>
  <c r="J321" i="84"/>
  <c r="J320" i="84"/>
  <c r="J319" i="84"/>
  <c r="J318" i="84"/>
  <c r="J317" i="84"/>
  <c r="J316" i="84"/>
  <c r="J315" i="84"/>
  <c r="J314" i="84"/>
  <c r="J313" i="84"/>
  <c r="J312" i="84"/>
  <c r="J311" i="84"/>
  <c r="J310" i="84"/>
  <c r="J309" i="84"/>
  <c r="J308" i="84"/>
  <c r="J307" i="84"/>
  <c r="J306" i="84"/>
  <c r="O21" i="29748" l="1"/>
  <c r="P18" i="29748" s="1"/>
  <c r="F21" i="29748"/>
  <c r="G13" i="29748" s="1"/>
  <c r="I21" i="29748"/>
  <c r="J16" i="29748" s="1"/>
  <c r="R21" i="29748"/>
  <c r="S19" i="29748" s="1"/>
  <c r="L21" i="29748"/>
  <c r="M120" i="29741"/>
  <c r="M124" i="29741"/>
  <c r="M123" i="29741"/>
  <c r="M121" i="29741"/>
  <c r="M122" i="29741"/>
  <c r="G15" i="29748" l="1"/>
  <c r="G19" i="29748"/>
  <c r="G18" i="29748"/>
  <c r="G11" i="29748"/>
  <c r="J20" i="29748"/>
  <c r="J13" i="29748"/>
  <c r="P14" i="29748"/>
  <c r="J17" i="29748"/>
  <c r="S17" i="29748"/>
  <c r="P15" i="29748"/>
  <c r="J19" i="29748"/>
  <c r="J18" i="29748"/>
  <c r="J15" i="29748"/>
  <c r="J10" i="29748"/>
  <c r="M15" i="29748"/>
  <c r="M17" i="29748"/>
  <c r="M16" i="29748"/>
  <c r="M12" i="29748"/>
  <c r="M14" i="29748"/>
  <c r="M19" i="29748"/>
  <c r="S9" i="29748"/>
  <c r="S15" i="29748"/>
  <c r="S20" i="29748"/>
  <c r="S16" i="29748"/>
  <c r="M18" i="29748"/>
  <c r="M13" i="29748"/>
  <c r="S13" i="29748"/>
  <c r="S12" i="29748"/>
  <c r="M11" i="29748"/>
  <c r="P13" i="29748"/>
  <c r="P20" i="29748"/>
  <c r="S18" i="29748"/>
  <c r="M10" i="29748"/>
  <c r="P19" i="29748"/>
  <c r="P17" i="29748"/>
  <c r="P16" i="29748"/>
  <c r="S14" i="29748"/>
  <c r="M9" i="29748"/>
  <c r="S11" i="29748"/>
  <c r="J12" i="29748"/>
  <c r="J11" i="29748"/>
  <c r="J9" i="29748"/>
  <c r="P12" i="29748"/>
  <c r="S10" i="29748"/>
  <c r="J14" i="29748"/>
  <c r="G9" i="29748"/>
  <c r="G10" i="29748"/>
  <c r="G20" i="29748"/>
  <c r="G16" i="29748"/>
  <c r="G17" i="29748"/>
  <c r="G12" i="29748"/>
  <c r="P11" i="29748"/>
  <c r="P9" i="29748"/>
  <c r="M20" i="29748"/>
  <c r="P10" i="29748"/>
  <c r="G14" i="29748"/>
  <c r="E29" i="84"/>
  <c r="E28" i="84"/>
  <c r="E27" i="84"/>
  <c r="E26" i="84"/>
  <c r="E25" i="84"/>
  <c r="E24" i="84"/>
  <c r="E23" i="84"/>
  <c r="S23" i="84" s="1"/>
  <c r="E22" i="84"/>
  <c r="E21" i="84"/>
  <c r="S21" i="84" s="1"/>
  <c r="E20" i="84"/>
  <c r="S20" i="84" s="1"/>
  <c r="E19" i="84"/>
  <c r="S19" i="84" s="1"/>
  <c r="E18" i="84"/>
  <c r="S18" i="84" s="1"/>
  <c r="E17" i="84"/>
  <c r="S17" i="84" s="1"/>
  <c r="E16" i="84"/>
  <c r="S16" i="84" s="1"/>
  <c r="E15" i="84"/>
  <c r="S15" i="84" s="1"/>
  <c r="E14" i="84"/>
  <c r="S14" i="84" s="1"/>
  <c r="E13" i="84"/>
  <c r="S13" i="84" s="1"/>
  <c r="E12" i="84"/>
  <c r="S12" i="84" s="1"/>
  <c r="E11" i="84"/>
  <c r="S11" i="84" s="1"/>
  <c r="K4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10" i="84"/>
  <c r="I92" i="84"/>
  <c r="J21" i="29748" l="1"/>
  <c r="G21" i="29748"/>
  <c r="M21" i="29748"/>
  <c r="P21" i="29748"/>
  <c r="S21" i="29748"/>
  <c r="D224" i="84"/>
  <c r="M20" i="29711" s="1"/>
  <c r="D223" i="84"/>
  <c r="M19" i="29711" s="1"/>
  <c r="D222" i="84"/>
  <c r="M18" i="29711" s="1"/>
  <c r="D221" i="84"/>
  <c r="M17" i="29711" s="1"/>
  <c r="D220" i="84"/>
  <c r="M16" i="29711" s="1"/>
  <c r="D219" i="84"/>
  <c r="M15" i="29711" s="1"/>
  <c r="D218" i="84"/>
  <c r="M14" i="29711" s="1"/>
  <c r="D217" i="84"/>
  <c r="M13" i="29711" s="1"/>
  <c r="D216" i="84"/>
  <c r="M12" i="29711" s="1"/>
  <c r="D215" i="84"/>
  <c r="M11" i="29711" s="1"/>
  <c r="D214" i="84"/>
  <c r="M10" i="29711" s="1"/>
  <c r="D213" i="84"/>
  <c r="M9" i="29711" s="1"/>
  <c r="D212" i="84"/>
  <c r="J20" i="29711" s="1"/>
  <c r="D211" i="84"/>
  <c r="J19" i="29711" s="1"/>
  <c r="D210" i="84"/>
  <c r="J18" i="29711" s="1"/>
  <c r="D209" i="84"/>
  <c r="J17" i="29711" s="1"/>
  <c r="D208" i="84"/>
  <c r="J16" i="29711" s="1"/>
  <c r="D207" i="84"/>
  <c r="J15" i="29711" s="1"/>
  <c r="D206" i="84"/>
  <c r="J14" i="29711" s="1"/>
  <c r="D205" i="84"/>
  <c r="J13" i="29711" s="1"/>
  <c r="D204" i="84"/>
  <c r="J12" i="29711" s="1"/>
  <c r="D203" i="84"/>
  <c r="J11" i="29711" s="1"/>
  <c r="D202" i="84"/>
  <c r="J10" i="29711" s="1"/>
  <c r="D201" i="84"/>
  <c r="J9" i="29711" s="1"/>
  <c r="D200" i="84"/>
  <c r="G20" i="29711" s="1"/>
  <c r="D199" i="84"/>
  <c r="G19" i="29711" s="1"/>
  <c r="D198" i="84"/>
  <c r="G18" i="29711" s="1"/>
  <c r="D197" i="84"/>
  <c r="G17" i="29711" s="1"/>
  <c r="D196" i="84"/>
  <c r="G16" i="29711" s="1"/>
  <c r="D195" i="84"/>
  <c r="G15" i="29711" s="1"/>
  <c r="D194" i="84"/>
  <c r="G14" i="29711" s="1"/>
  <c r="D193" i="84"/>
  <c r="G13" i="29711" s="1"/>
  <c r="D192" i="84"/>
  <c r="G12" i="29711" s="1"/>
  <c r="D191" i="84"/>
  <c r="G11" i="29711" s="1"/>
  <c r="D190" i="84"/>
  <c r="G10" i="29711" s="1"/>
  <c r="D189" i="84"/>
  <c r="G9" i="29711" s="1"/>
  <c r="D188" i="84"/>
  <c r="D187" i="84"/>
  <c r="D186" i="84"/>
  <c r="D185" i="84"/>
  <c r="D184" i="84"/>
  <c r="D183" i="84"/>
  <c r="D182" i="84"/>
  <c r="D181" i="84"/>
  <c r="D180" i="84"/>
  <c r="D179" i="84"/>
  <c r="D178" i="84"/>
  <c r="D177" i="84"/>
  <c r="D176" i="84"/>
  <c r="D175" i="84"/>
  <c r="D174" i="84"/>
  <c r="D173" i="84"/>
  <c r="D172" i="84"/>
  <c r="D171" i="84"/>
  <c r="D170" i="84"/>
  <c r="D169" i="84"/>
  <c r="D168" i="84"/>
  <c r="D167" i="84"/>
  <c r="D166" i="84"/>
  <c r="D165" i="84"/>
  <c r="D164" i="84"/>
  <c r="D163" i="84"/>
  <c r="D162" i="84"/>
  <c r="D161" i="84"/>
  <c r="D160" i="84"/>
  <c r="D159" i="84"/>
  <c r="D158" i="84"/>
  <c r="D157" i="84"/>
  <c r="D156" i="84"/>
  <c r="D155" i="84"/>
  <c r="D154" i="84"/>
  <c r="D153" i="84"/>
  <c r="D152" i="84"/>
  <c r="D151" i="84"/>
  <c r="D150" i="84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124" i="84"/>
  <c r="D123" i="84"/>
  <c r="D122" i="84"/>
  <c r="D121" i="84"/>
  <c r="D120" i="84"/>
  <c r="D119" i="84"/>
  <c r="D118" i="84"/>
  <c r="D117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E227" i="84" l="1"/>
  <c r="E231" i="84"/>
  <c r="E235" i="84"/>
  <c r="E228" i="84"/>
  <c r="E232" i="84"/>
  <c r="E236" i="84"/>
  <c r="F225" i="84"/>
  <c r="F234" i="84"/>
  <c r="F232" i="84"/>
  <c r="F230" i="84"/>
  <c r="F226" i="84"/>
  <c r="F228" i="84"/>
  <c r="F235" i="84"/>
  <c r="F233" i="84"/>
  <c r="E225" i="84"/>
  <c r="F231" i="84"/>
  <c r="F227" i="84"/>
  <c r="F229" i="84"/>
  <c r="F236" i="84"/>
  <c r="E229" i="84"/>
  <c r="E233" i="84"/>
  <c r="E226" i="84"/>
  <c r="E230" i="84"/>
  <c r="E234" i="84"/>
  <c r="E219" i="84"/>
  <c r="E216" i="84"/>
  <c r="E224" i="84"/>
  <c r="G18" i="84"/>
  <c r="R18" i="84" s="1"/>
  <c r="G22" i="84"/>
  <c r="G26" i="84"/>
  <c r="F222" i="84"/>
  <c r="E215" i="84"/>
  <c r="E223" i="84"/>
  <c r="E220" i="84"/>
  <c r="E213" i="84"/>
  <c r="E217" i="84"/>
  <c r="F212" i="84"/>
  <c r="F220" i="84"/>
  <c r="G23" i="84"/>
  <c r="G27" i="84"/>
  <c r="E218" i="84"/>
  <c r="F213" i="84"/>
  <c r="F221" i="84"/>
  <c r="G21" i="84"/>
  <c r="R21" i="84" s="1"/>
  <c r="G25" i="84"/>
  <c r="G29" i="84"/>
  <c r="F215" i="84"/>
  <c r="F219" i="84"/>
  <c r="F223" i="84"/>
  <c r="E221" i="84"/>
  <c r="F216" i="84"/>
  <c r="F224" i="84"/>
  <c r="G19" i="84"/>
  <c r="R19" i="84" s="1"/>
  <c r="E214" i="84"/>
  <c r="E222" i="84"/>
  <c r="F217" i="84"/>
  <c r="G20" i="84"/>
  <c r="R20" i="84" s="1"/>
  <c r="G24" i="84"/>
  <c r="D56" i="84" s="1"/>
  <c r="G28" i="84"/>
  <c r="F214" i="84"/>
  <c r="F218" i="84"/>
  <c r="R25" i="84" l="1"/>
  <c r="D57" i="84"/>
  <c r="R22" i="84"/>
  <c r="D54" i="84"/>
  <c r="R27" i="84"/>
  <c r="D59" i="84"/>
  <c r="R28" i="84"/>
  <c r="D60" i="84"/>
  <c r="R23" i="84"/>
  <c r="D55" i="84"/>
  <c r="F11" i="29729"/>
  <c r="R29" i="84"/>
  <c r="D61" i="84"/>
  <c r="R26" i="84"/>
  <c r="D58" i="84"/>
  <c r="E132" i="84"/>
  <c r="E135" i="84"/>
  <c r="E138" i="84"/>
  <c r="E143" i="84"/>
  <c r="E144" i="84"/>
  <c r="E146" i="84"/>
  <c r="E151" i="84"/>
  <c r="E152" i="84"/>
  <c r="E159" i="84"/>
  <c r="E170" i="84"/>
  <c r="E181" i="84"/>
  <c r="G92" i="84"/>
  <c r="G11" i="84"/>
  <c r="R11" i="84" s="1"/>
  <c r="D92" i="84"/>
  <c r="E92" i="84"/>
  <c r="F92" i="84"/>
  <c r="H92" i="84"/>
  <c r="G12" i="84"/>
  <c r="R12" i="84" s="1"/>
  <c r="G13" i="84"/>
  <c r="R13" i="84" s="1"/>
  <c r="G14" i="84"/>
  <c r="R14" i="84" s="1"/>
  <c r="G15" i="84"/>
  <c r="R15" i="84" s="1"/>
  <c r="G16" i="84"/>
  <c r="R16" i="84" s="1"/>
  <c r="G17" i="84"/>
  <c r="R17" i="84" s="1"/>
  <c r="F13" i="29729" l="1"/>
  <c r="F15" i="29729"/>
  <c r="F9" i="29729"/>
  <c r="F16" i="29729"/>
  <c r="F10" i="29729"/>
  <c r="H55" i="84"/>
  <c r="F14" i="29729"/>
  <c r="F12" i="29729"/>
  <c r="E179" i="84"/>
  <c r="E160" i="84"/>
  <c r="E136" i="84"/>
  <c r="E148" i="84"/>
  <c r="E172" i="84"/>
  <c r="E140" i="84"/>
  <c r="F201" i="84"/>
  <c r="E166" i="84"/>
  <c r="E158" i="84"/>
  <c r="E150" i="84"/>
  <c r="E142" i="84"/>
  <c r="E134" i="84"/>
  <c r="E188" i="84"/>
  <c r="E184" i="84"/>
  <c r="F165" i="84"/>
  <c r="E149" i="84"/>
  <c r="F147" i="84"/>
  <c r="E133" i="84"/>
  <c r="E175" i="84"/>
  <c r="F178" i="84"/>
  <c r="E161" i="84"/>
  <c r="F153" i="84"/>
  <c r="E153" i="84"/>
  <c r="E145" i="84"/>
  <c r="E137" i="84"/>
  <c r="E129" i="84"/>
  <c r="E157" i="84"/>
  <c r="E171" i="84"/>
  <c r="E163" i="84"/>
  <c r="E147" i="84"/>
  <c r="E139" i="84"/>
  <c r="E131" i="84"/>
  <c r="F131" i="84"/>
  <c r="F157" i="84"/>
  <c r="E168" i="84"/>
  <c r="E178" i="84"/>
  <c r="E200" i="84"/>
  <c r="E197" i="84"/>
  <c r="E209" i="84"/>
  <c r="E193" i="84"/>
  <c r="E199" i="84"/>
  <c r="E207" i="84"/>
  <c r="E195" i="84"/>
  <c r="E196" i="84"/>
  <c r="E202" i="84"/>
  <c r="F202" i="84"/>
  <c r="E190" i="84"/>
  <c r="E156" i="84"/>
  <c r="F182" i="84"/>
  <c r="E206" i="84"/>
  <c r="F159" i="84"/>
  <c r="F173" i="84"/>
  <c r="F134" i="84"/>
  <c r="E130" i="84"/>
  <c r="E154" i="84"/>
  <c r="E176" i="84"/>
  <c r="E205" i="84"/>
  <c r="E203" i="84"/>
  <c r="F175" i="84"/>
  <c r="E208" i="84"/>
  <c r="E201" i="84"/>
  <c r="E180" i="84"/>
  <c r="F145" i="84"/>
  <c r="E162" i="84"/>
  <c r="E212" i="84"/>
  <c r="E211" i="84"/>
  <c r="E186" i="84"/>
  <c r="E182" i="84"/>
  <c r="F166" i="84"/>
  <c r="F164" i="84"/>
  <c r="F142" i="84"/>
  <c r="F135" i="84"/>
  <c r="F174" i="84"/>
  <c r="F160" i="84"/>
  <c r="F172" i="84"/>
  <c r="F156" i="84"/>
  <c r="F196" i="84"/>
  <c r="F190" i="84"/>
  <c r="F187" i="84"/>
  <c r="F184" i="84"/>
  <c r="F177" i="84"/>
  <c r="F137" i="84"/>
  <c r="F181" i="84"/>
  <c r="F180" i="84"/>
  <c r="F186" i="84"/>
  <c r="F144" i="84"/>
  <c r="F146" i="84"/>
  <c r="E141" i="84"/>
  <c r="F154" i="84"/>
  <c r="E194" i="84"/>
  <c r="E204" i="84"/>
  <c r="E174" i="84"/>
  <c r="F162" i="84"/>
  <c r="F169" i="84"/>
  <c r="F158" i="84"/>
  <c r="F176" i="84"/>
  <c r="F183" i="84"/>
  <c r="F179" i="84"/>
  <c r="E177" i="84"/>
  <c r="F129" i="84"/>
  <c r="F130" i="84"/>
  <c r="E173" i="84"/>
  <c r="E164" i="84"/>
  <c r="F151" i="84"/>
  <c r="E185" i="84"/>
  <c r="E198" i="84"/>
  <c r="E192" i="84"/>
  <c r="E187" i="84"/>
  <c r="E183" i="84"/>
  <c r="E167" i="84"/>
  <c r="F167" i="84"/>
  <c r="E155" i="84"/>
  <c r="F155" i="84"/>
  <c r="F149" i="84"/>
  <c r="F143" i="84"/>
  <c r="F148" i="84"/>
  <c r="F139" i="84"/>
  <c r="F140" i="84"/>
  <c r="F138" i="84"/>
  <c r="F133" i="84"/>
  <c r="F170" i="84"/>
  <c r="F161" i="84"/>
  <c r="F171" i="84"/>
  <c r="F168" i="84"/>
  <c r="F163" i="84"/>
  <c r="E169" i="84"/>
  <c r="E189" i="84"/>
  <c r="F188" i="84"/>
  <c r="F185" i="84"/>
  <c r="E210" i="84"/>
  <c r="F132" i="84"/>
  <c r="F136" i="84"/>
  <c r="F189" i="84"/>
  <c r="F152" i="84"/>
  <c r="F150" i="84"/>
  <c r="F141" i="84"/>
  <c r="E165" i="84"/>
  <c r="F208" i="84"/>
  <c r="F193" i="84" l="1"/>
  <c r="F206" i="84"/>
  <c r="F209" i="84"/>
  <c r="F199" i="84"/>
  <c r="F197" i="84"/>
  <c r="F207" i="84"/>
  <c r="F194" i="84"/>
  <c r="F210" i="84"/>
  <c r="F192" i="84"/>
  <c r="F200" i="84"/>
  <c r="F211" i="84"/>
  <c r="E191" i="84"/>
  <c r="P21" i="29711"/>
  <c r="F195" i="84"/>
  <c r="F198" i="84"/>
  <c r="F205" i="84"/>
  <c r="F204" i="84"/>
  <c r="F191" i="84"/>
  <c r="F203" i="84"/>
  <c r="M21" i="29711"/>
  <c r="N18" i="29711" s="1"/>
  <c r="J21" i="29711"/>
  <c r="G21" i="29711"/>
  <c r="S21" i="29711"/>
  <c r="K11" i="29711" l="1"/>
  <c r="T19" i="29711"/>
  <c r="N20" i="29711"/>
  <c r="T9" i="29711"/>
  <c r="Q17" i="29711"/>
  <c r="Q20" i="29711"/>
  <c r="Q13" i="29711"/>
  <c r="Q18" i="29711"/>
  <c r="Q10" i="29711"/>
  <c r="Q12" i="29711"/>
  <c r="Q14" i="29711"/>
  <c r="Q16" i="29711"/>
  <c r="Q19" i="29711"/>
  <c r="Q15" i="29711"/>
  <c r="Q9" i="29711"/>
  <c r="Q11" i="29711"/>
  <c r="H18" i="29711"/>
  <c r="H16" i="29711"/>
  <c r="H12" i="29711"/>
  <c r="H10" i="29711"/>
  <c r="H20" i="29711"/>
  <c r="H19" i="29711"/>
  <c r="H13" i="29711"/>
  <c r="H17" i="29711"/>
  <c r="K20" i="29711"/>
  <c r="K19" i="29711"/>
  <c r="K12" i="29711"/>
  <c r="K17" i="29711"/>
  <c r="K14" i="29711"/>
  <c r="K13" i="29711"/>
  <c r="K10" i="29711"/>
  <c r="K16" i="29711"/>
  <c r="K15" i="29711"/>
  <c r="H14" i="29711"/>
  <c r="H11" i="29711"/>
  <c r="K18" i="29711"/>
  <c r="K9" i="29711"/>
  <c r="H15" i="29711"/>
  <c r="N15" i="29711"/>
  <c r="N19" i="29711"/>
  <c r="N11" i="29711"/>
  <c r="N12" i="29711"/>
  <c r="N16" i="29711"/>
  <c r="N14" i="29711"/>
  <c r="N13" i="29711"/>
  <c r="N17" i="29711"/>
  <c r="N10" i="29711"/>
  <c r="T17" i="29711"/>
  <c r="T14" i="29711"/>
  <c r="T18" i="29711"/>
  <c r="T10" i="29711"/>
  <c r="T11" i="29711"/>
  <c r="T16" i="29711"/>
  <c r="T15" i="29711"/>
  <c r="T20" i="29711"/>
  <c r="T13" i="29711"/>
  <c r="H9" i="29711"/>
  <c r="T12" i="29711"/>
  <c r="N9" i="29711"/>
  <c r="T21" i="29711" l="1"/>
  <c r="H21" i="29711"/>
  <c r="Q21" i="29711"/>
  <c r="N21" i="29711"/>
  <c r="K21" i="29711"/>
  <c r="H54" i="84" l="1"/>
  <c r="I9" i="29729"/>
  <c r="F22" i="84"/>
  <c r="S22" i="84" s="1"/>
  <c r="H61" i="84"/>
  <c r="I16" i="29729"/>
  <c r="H58" i="84"/>
  <c r="I13" i="29729"/>
  <c r="H62" i="84"/>
  <c r="I17" i="29729"/>
  <c r="I18" i="29729"/>
  <c r="H63" i="84"/>
  <c r="F26" i="84"/>
  <c r="S26" i="84" s="1"/>
  <c r="H56" i="84"/>
  <c r="I11" i="29729"/>
  <c r="H59" i="84"/>
  <c r="I14" i="29729"/>
  <c r="F30" i="84"/>
  <c r="S30" i="84" s="1"/>
  <c r="H57" i="84"/>
  <c r="I12" i="29729"/>
  <c r="F31" i="84"/>
  <c r="S31" i="84" s="1"/>
  <c r="I15" i="29729"/>
  <c r="H60" i="84"/>
  <c r="F29" i="84"/>
  <c r="S29" i="84"/>
  <c r="F27" i="84"/>
  <c r="S27" i="84" s="1"/>
  <c r="F25" i="84"/>
  <c r="S25" i="84"/>
  <c r="F28" i="84"/>
  <c r="S28" i="84" s="1"/>
  <c r="F24" i="84"/>
</calcChain>
</file>

<file path=xl/comments1.xml><?xml version="1.0" encoding="utf-8"?>
<comments xmlns="http://schemas.openxmlformats.org/spreadsheetml/2006/main">
  <authors>
    <author>SEVPENMA</author>
  </authors>
  <commentList>
    <comment ref="D105" authorId="0" shapeId="0">
      <text>
        <r>
          <rPr>
            <sz val="9"/>
            <color indexed="81"/>
            <rFont val="Tahoma"/>
            <family val="2"/>
          </rPr>
          <t>Máximo histórico de verano</t>
        </r>
      </text>
    </comment>
  </commentList>
</comments>
</file>

<file path=xl/sharedStrings.xml><?xml version="1.0" encoding="utf-8"?>
<sst xmlns="http://schemas.openxmlformats.org/spreadsheetml/2006/main" count="855" uniqueCount="335">
  <si>
    <t xml:space="preserve">    GWh</t>
  </si>
  <si>
    <t xml:space="preserve">     %</t>
  </si>
  <si>
    <t>E</t>
  </si>
  <si>
    <t>Enero</t>
  </si>
  <si>
    <t>F</t>
  </si>
  <si>
    <t>Febrero</t>
  </si>
  <si>
    <t>M</t>
  </si>
  <si>
    <t>Marzo</t>
  </si>
  <si>
    <t>A</t>
  </si>
  <si>
    <t>Abril</t>
  </si>
  <si>
    <t>Mayo</t>
  </si>
  <si>
    <t>J</t>
  </si>
  <si>
    <t>Junio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</si>
  <si>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</si>
  <si>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</si>
  <si>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</si>
  <si>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</si>
  <si>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</si>
  <si>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</si>
  <si>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</si>
  <si>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</si>
  <si>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</si>
  <si>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Diciembre</t>
  </si>
  <si>
    <t>Total</t>
  </si>
  <si>
    <t>Laboralidad</t>
  </si>
  <si>
    <t>Temperatura</t>
  </si>
  <si>
    <t xml:space="preserve">• </t>
  </si>
  <si>
    <t xml:space="preserve">Hora </t>
  </si>
  <si>
    <t>(%)</t>
  </si>
  <si>
    <t xml:space="preserve">en b.c.   </t>
  </si>
  <si>
    <t>El Sistema Eléctrico Español</t>
  </si>
  <si>
    <t>Potencia (MW)</t>
  </si>
  <si>
    <t>1. Demanda de energía eléctrica</t>
  </si>
  <si>
    <t xml:space="preserve">Evolución mensual de la demanda de </t>
  </si>
  <si>
    <t>energía eléctrica en b.c.</t>
  </si>
  <si>
    <r>
      <t>D</t>
    </r>
    <r>
      <rPr>
        <b/>
        <sz val="8"/>
        <color indexed="8"/>
        <rFont val="Arial"/>
        <family val="2"/>
      </rPr>
      <t xml:space="preserve"> Demanda</t>
    </r>
  </si>
  <si>
    <t>Enero-2007</t>
  </si>
  <si>
    <t>de energía eléctrica (%)</t>
  </si>
  <si>
    <t>demanda de energía</t>
  </si>
  <si>
    <t>eléctrica en b.c.</t>
  </si>
  <si>
    <t xml:space="preserve">Evolución del </t>
  </si>
  <si>
    <t>crecimiento anual de la</t>
  </si>
  <si>
    <t>Enero-2008</t>
  </si>
  <si>
    <t>Informe 2009</t>
  </si>
  <si>
    <t>Enero-2009</t>
  </si>
  <si>
    <t>Demanda (b.c.)</t>
  </si>
  <si>
    <t>Demanda (b.c.) (GWh)</t>
  </si>
  <si>
    <t xml:space="preserve">(2010) 11 enero </t>
  </si>
  <si>
    <t>Enero-2010</t>
  </si>
  <si>
    <t>acumulado</t>
  </si>
  <si>
    <r>
      <t>D</t>
    </r>
    <r>
      <rPr>
        <b/>
        <sz val="8"/>
        <color indexed="8"/>
        <rFont val="Arial"/>
        <family val="2"/>
      </rPr>
      <t xml:space="preserve"> Corregida</t>
    </r>
  </si>
  <si>
    <t xml:space="preserve">(2011) 24 enero </t>
  </si>
  <si>
    <t>24 enero (19-20 h)</t>
  </si>
  <si>
    <t>25 enero</t>
  </si>
  <si>
    <t>Enero-2011</t>
  </si>
  <si>
    <t>27 junio (13-14 h)</t>
  </si>
  <si>
    <t>28 junio</t>
  </si>
  <si>
    <t>Potencia máxima instantánea (MW)</t>
  </si>
  <si>
    <t>25 enero (19.24 h)</t>
  </si>
  <si>
    <t>17 diciembre (18.52 h)</t>
  </si>
  <si>
    <t>2 enero (18.56 h)</t>
  </si>
  <si>
    <t>18 febrero (18.47 h)</t>
  </si>
  <si>
    <t>27 enero (19.57 h)</t>
  </si>
  <si>
    <t>20 diciembre (18.58 h)</t>
  </si>
  <si>
    <t>15 diciembre (18.59 h)</t>
  </si>
  <si>
    <t>12 enero (18.56 h)</t>
  </si>
  <si>
    <t>13 enero (18.41 h)</t>
  </si>
  <si>
    <t>9 diciembre (18.30 h)</t>
  </si>
  <si>
    <t>17 diciembre (18.53 h)</t>
  </si>
  <si>
    <t>Enero-2012</t>
  </si>
  <si>
    <t xml:space="preserve">(2012) 13 febrero </t>
  </si>
  <si>
    <t>Máxima demanda horaria y diaria en invierno</t>
  </si>
  <si>
    <t>Máxima demanda horaria y diaria en verano</t>
  </si>
  <si>
    <t>Demanda horaria (MWh)</t>
  </si>
  <si>
    <t>Demanda diaria (GWh)</t>
  </si>
  <si>
    <t>13 febrero (20-21 h)</t>
  </si>
  <si>
    <t>8 febrero</t>
  </si>
  <si>
    <t>24 enero (20.06 h)</t>
  </si>
  <si>
    <t>20/12/2006 18:58:00 h</t>
  </si>
  <si>
    <t>17/12/2007 18:53:00 h</t>
  </si>
  <si>
    <t>15/12/2008 18:59:07 h</t>
  </si>
  <si>
    <t>13/01/2009 18:41:03 h</t>
  </si>
  <si>
    <t>12/01/2010 18:56:48 h</t>
  </si>
  <si>
    <t>24/01/2011 20:06:09 h</t>
  </si>
  <si>
    <t>13/02/2012 20:21:20 h</t>
  </si>
  <si>
    <t>13 febrero (20.21 h)</t>
  </si>
  <si>
    <t>09/12/2004 18:30:00 h</t>
  </si>
  <si>
    <t>18/02/2003 18:47:00 h</t>
  </si>
  <si>
    <t>25/01/2000 19:24:00 h</t>
  </si>
  <si>
    <t>17/12/2001 18:52:00 h</t>
  </si>
  <si>
    <t>02/01/2002 18:56:00 h</t>
  </si>
  <si>
    <t>27/01/2005 19:57:00 h</t>
  </si>
  <si>
    <t>Enero-2013</t>
  </si>
  <si>
    <t>Series WEB</t>
  </si>
  <si>
    <t>Curvas de carga de los días de máxima demanda horaria (MWh)</t>
  </si>
  <si>
    <t>27 febrero (20.42 h)</t>
  </si>
  <si>
    <t>27/02/2013 20:42:40 h</t>
  </si>
  <si>
    <t>(2013) 27 febrero</t>
  </si>
  <si>
    <t>27 febrero (20-21 h)</t>
  </si>
  <si>
    <t>10 julio (13-14 h)</t>
  </si>
  <si>
    <t>23 enero</t>
  </si>
  <si>
    <t>10 julio</t>
  </si>
  <si>
    <t>(*) Fuente: INE</t>
  </si>
  <si>
    <t>(2014) 4 febrero</t>
  </si>
  <si>
    <t>Enero-2014</t>
  </si>
  <si>
    <t>MAXIMOS INES OP</t>
  </si>
  <si>
    <t>04/02/2014 20:18:12 h</t>
  </si>
  <si>
    <t>4 febrero (20.18 h)</t>
  </si>
  <si>
    <t>4 febrero (20-21 h)</t>
  </si>
  <si>
    <t>17 julio (13-14 h)</t>
  </si>
  <si>
    <t>11 febrero</t>
  </si>
  <si>
    <t>17 julio</t>
  </si>
  <si>
    <t>Evolución anual del PIB y de la demanda peninsular</t>
  </si>
  <si>
    <t>Demanda peninsular bc (MWh)</t>
  </si>
  <si>
    <t>Componentes del crecimiento de la demanda mensual peninsular (%)</t>
  </si>
  <si>
    <t>Enero-2015</t>
  </si>
  <si>
    <t>Demanda (b.c.) MWh</t>
  </si>
  <si>
    <t>Demanda (b.c.) GWh</t>
  </si>
  <si>
    <t>(2015) 4 febrero</t>
  </si>
  <si>
    <t>Demanda máxima horaria y diaria peninsular</t>
  </si>
  <si>
    <t>Demanda peninsular bc (TWh)</t>
  </si>
  <si>
    <r>
      <t xml:space="preserve"> </t>
    </r>
    <r>
      <rPr>
        <b/>
        <sz val="8"/>
        <color indexed="8"/>
        <rFont val="Symbol"/>
        <family val="1"/>
        <charset val="2"/>
      </rPr>
      <t>D</t>
    </r>
    <r>
      <rPr>
        <b/>
        <sz val="8"/>
        <color indexed="8"/>
        <rFont val="Arial"/>
        <family val="2"/>
      </rPr>
      <t xml:space="preserve"> Corregida</t>
    </r>
  </si>
  <si>
    <t>Contabilidad Nacional de España. Base 2010</t>
  </si>
  <si>
    <t xml:space="preserve">Datos brutos. </t>
  </si>
  <si>
    <t>Volumen encadenado</t>
  </si>
  <si>
    <t>PIB Índice (*)</t>
  </si>
  <si>
    <t>PIB % (*)</t>
  </si>
  <si>
    <t>Componentes de la variación de la demanda peninsular</t>
  </si>
  <si>
    <t>% Variación año anterior</t>
  </si>
  <si>
    <t>Efectos</t>
  </si>
  <si>
    <t>Año</t>
  </si>
  <si>
    <t>Demanda bc</t>
  </si>
  <si>
    <t>Corregida</t>
  </si>
  <si>
    <t>Mes</t>
  </si>
  <si>
    <t>Móvil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</si>
  <si>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</si>
  <si>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</si>
  <si>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</si>
  <si>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</si>
  <si>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</si>
  <si>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</si>
  <si>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</si>
  <si>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</si>
  <si>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</si>
  <si>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</si>
  <si>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</si>
  <si>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</si>
  <si>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Evolución mensual de las temperturas máximas</t>
  </si>
  <si>
    <t>Temperatura Máxima</t>
  </si>
  <si>
    <t>Datos para</t>
  </si>
  <si>
    <t>Día</t>
  </si>
  <si>
    <t>Desviación Típica</t>
  </si>
  <si>
    <t>Media 1989-2013</t>
  </si>
  <si>
    <t>Gráfico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</si>
  <si>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</si>
  <si>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</si>
  <si>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</si>
  <si>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</si>
  <si>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</si>
  <si>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</si>
  <si>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</si>
  <si>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</si>
  <si>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</si>
  <si>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</si>
  <si>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</si>
  <si>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</si>
  <si>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Evolución anual del IRE</t>
  </si>
  <si>
    <t>General</t>
  </si>
  <si>
    <t>Industria</t>
  </si>
  <si>
    <t>Servicios</t>
  </si>
  <si>
    <t>Otros</t>
  </si>
  <si>
    <t>%</t>
  </si>
  <si>
    <t>% Efectos</t>
  </si>
  <si>
    <t>Corregido</t>
  </si>
  <si>
    <t>Año móvil</t>
  </si>
  <si>
    <t>Andalucía</t>
  </si>
  <si>
    <t>Aragón</t>
  </si>
  <si>
    <t>Asturias</t>
  </si>
  <si>
    <t>Islas Baleares</t>
  </si>
  <si>
    <t>Comunidad Valenciana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</si>
  <si>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</si>
  <si>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</si>
  <si>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</si>
  <si>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</si>
  <si>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</si>
  <si>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</si>
  <si>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</si>
  <si>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</si>
  <si>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</si>
  <si>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</si>
  <si>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</si>
  <si>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</si>
  <si>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% Año Ant.</t>
  </si>
  <si>
    <t>GWh</t>
  </si>
  <si>
    <t>04/02/2015  19:56:00 h</t>
  </si>
  <si>
    <t>4 febrero (19.56 h)</t>
  </si>
  <si>
    <t>Verano</t>
  </si>
  <si>
    <t>Invierno</t>
  </si>
  <si>
    <t>Máximos de potencia instantánea</t>
  </si>
  <si>
    <t>21 julio (13-14 h)</t>
  </si>
  <si>
    <t>21 julio</t>
  </si>
  <si>
    <t>IRE-Servicios</t>
  </si>
  <si>
    <t>IRE-Industria</t>
  </si>
  <si>
    <t>Demanda total bc</t>
  </si>
  <si>
    <t>Canarias</t>
  </si>
  <si>
    <t>MWh</t>
  </si>
  <si>
    <t>Baleares</t>
  </si>
  <si>
    <t>SEIE</t>
  </si>
  <si>
    <t>Demanda diaria (MWh)</t>
  </si>
  <si>
    <t>Demanda de energía eléctrica</t>
  </si>
  <si>
    <t xml:space="preserve">Evolución mensual del IRE corregido </t>
  </si>
  <si>
    <r>
      <t>D</t>
    </r>
    <r>
      <rPr>
        <b/>
        <sz val="8"/>
        <color theme="0"/>
        <rFont val="Arial"/>
        <family val="2"/>
      </rPr>
      <t xml:space="preserve"> Demanda</t>
    </r>
  </si>
  <si>
    <t>Castilla y León</t>
  </si>
  <si>
    <t>Castilla - La Mancha</t>
  </si>
  <si>
    <t>Comunidad Autónoma</t>
  </si>
  <si>
    <t xml:space="preserve">%  </t>
  </si>
  <si>
    <t xml:space="preserve">Bruto  </t>
  </si>
  <si>
    <t xml:space="preserve"> Enero a Mayo y Octubre a Diciembre</t>
  </si>
  <si>
    <t xml:space="preserve"> Junio a Septiembre</t>
  </si>
  <si>
    <t xml:space="preserve">                          MW</t>
  </si>
  <si>
    <t xml:space="preserve">                % Año anterior</t>
  </si>
  <si>
    <t xml:space="preserve">                                         Temperatura media mensual</t>
  </si>
  <si>
    <t>Evolución anual del IRE (%)</t>
  </si>
  <si>
    <t>Evolución IRE Corregido. % Año anterior</t>
  </si>
  <si>
    <r>
      <t xml:space="preserve"> </t>
    </r>
    <r>
      <rPr>
        <sz val="8"/>
        <color theme="0"/>
        <rFont val="Symbol"/>
        <family val="1"/>
        <charset val="2"/>
      </rPr>
      <t>D</t>
    </r>
    <r>
      <rPr>
        <sz val="8"/>
        <color theme="0"/>
        <rFont val="Arial"/>
        <family val="2"/>
      </rPr>
      <t xml:space="preserve"> Por actividad económica</t>
    </r>
  </si>
  <si>
    <r>
      <t>D</t>
    </r>
    <r>
      <rPr>
        <sz val="8"/>
        <color theme="0"/>
        <rFont val="Arial"/>
        <family val="2"/>
      </rPr>
      <t xml:space="preserve"> Demanda</t>
    </r>
  </si>
  <si>
    <t>Baja tensión p&lt;=10kW</t>
  </si>
  <si>
    <t>Hora</t>
  </si>
  <si>
    <t>CCAA</t>
  </si>
  <si>
    <t>Poblaciones</t>
  </si>
  <si>
    <t>Potencia térmica renovable</t>
  </si>
  <si>
    <t>Andalucía2</t>
  </si>
  <si>
    <t>Aragón2</t>
  </si>
  <si>
    <t>Asturias2</t>
  </si>
  <si>
    <t>Islas Baleares2</t>
  </si>
  <si>
    <t>Comunidad Valenciana2</t>
  </si>
  <si>
    <t>C. Valenciana</t>
  </si>
  <si>
    <t>Islas Canarias2</t>
  </si>
  <si>
    <t>Cantabria2</t>
  </si>
  <si>
    <t>Castilla La-Mancha</t>
  </si>
  <si>
    <t>Castilla La-Mancha2</t>
  </si>
  <si>
    <t>Castilla-La Mancha</t>
  </si>
  <si>
    <t>Castilla León</t>
  </si>
  <si>
    <t>Castilla León2</t>
  </si>
  <si>
    <t>Cataluña2</t>
  </si>
  <si>
    <t>Ceuta2</t>
  </si>
  <si>
    <t>Extremadura2</t>
  </si>
  <si>
    <t>Galicia2</t>
  </si>
  <si>
    <t>La Rioja2</t>
  </si>
  <si>
    <t>Madrid2</t>
  </si>
  <si>
    <t>Melilla2</t>
  </si>
  <si>
    <t>Murcia2</t>
  </si>
  <si>
    <t>Navarra2</t>
  </si>
  <si>
    <t>País Vasco2</t>
  </si>
  <si>
    <t>Máximo</t>
  </si>
  <si>
    <t>Mínimo</t>
  </si>
  <si>
    <t>(GWh)</t>
  </si>
  <si>
    <t>Curvas de carga de los días de máxima demanda horaria peninsular</t>
  </si>
  <si>
    <t>(MWh)</t>
  </si>
  <si>
    <t>(MW)</t>
  </si>
  <si>
    <t>Informe 2016</t>
  </si>
  <si>
    <t>Enero-2016</t>
  </si>
  <si>
    <t>06/09/2016 13:32:00 h</t>
  </si>
  <si>
    <t>6 septiembre (13.32 h)</t>
  </si>
  <si>
    <t>17 febrero (20-21 h)</t>
  </si>
  <si>
    <t>4 febrero</t>
  </si>
  <si>
    <t>6 septiembre (13-14 h)</t>
  </si>
  <si>
    <t>6 septiembre</t>
  </si>
  <si>
    <t>Evolución mensual de las temperaturas. Media mensual de las temperturas máximas</t>
  </si>
  <si>
    <t>Media de temperaturas máximas diarias en el período 1989-2013</t>
  </si>
  <si>
    <t>Media histórica</t>
  </si>
  <si>
    <t>Evolución mensual de las temperaturas. Media mensual de las temperturas máximas.</t>
  </si>
  <si>
    <t>(2016) 6 septiembre</t>
  </si>
  <si>
    <t>4 agosto</t>
  </si>
  <si>
    <t>3 agosto</t>
  </si>
  <si>
    <t>TWh</t>
  </si>
  <si>
    <t>Informe 2017</t>
  </si>
  <si>
    <t>Elasticidad</t>
  </si>
  <si>
    <t>Bruta</t>
  </si>
  <si>
    <t>Enero-2017</t>
  </si>
  <si>
    <t>IRE: Descomposición de la variación en 2017</t>
  </si>
  <si>
    <t>Diferencia s/ máximo histórico</t>
  </si>
  <si>
    <t>18 enero</t>
  </si>
  <si>
    <t>18 enero  (20-21h)</t>
  </si>
  <si>
    <t>13 julio  (13-14h)</t>
  </si>
  <si>
    <t>IRE-Otros</t>
  </si>
  <si>
    <t>Resto (Pequeño comercio y servicios)</t>
  </si>
  <si>
    <t>Pérdidas</t>
  </si>
  <si>
    <t>Año Ant.</t>
  </si>
  <si>
    <t>Año Act.</t>
  </si>
  <si>
    <t>Descomposición de la demanda del 18/01/2018</t>
  </si>
  <si>
    <t>(2017) 18 enero</t>
  </si>
  <si>
    <t>14 julio</t>
  </si>
  <si>
    <t>18/01/2016 19:50:00 h</t>
  </si>
  <si>
    <t>18 enero (19.50 h)</t>
  </si>
  <si>
    <t>Descomposición de la demanda del 13/07/2017</t>
  </si>
  <si>
    <t>17 enero (20-21h)</t>
  </si>
  <si>
    <t>3 agosto (19-20h)</t>
  </si>
  <si>
    <t>17 octubre (20-21h)</t>
  </si>
  <si>
    <t>24 agosto (13-14h)</t>
  </si>
  <si>
    <t>3 abril</t>
  </si>
  <si>
    <t>23 agosto</t>
  </si>
  <si>
    <t>18 enero (20-21h)</t>
  </si>
  <si>
    <t>7 septiembre (12-13h)</t>
  </si>
  <si>
    <t>19 enero (20-21h)</t>
  </si>
  <si>
    <t>7 agosto (12-13h)</t>
  </si>
  <si>
    <t>20 enero</t>
  </si>
  <si>
    <t>8 agosto</t>
  </si>
  <si>
    <t>Evolución de la demanda eléctrica peninsular en b.c. en los últimos 10 años</t>
  </si>
  <si>
    <t>Variación anual de la demanda eléctrica peninsular y PIB</t>
  </si>
  <si>
    <t>(1) PIB: Fuente INE</t>
  </si>
  <si>
    <t>Componentes de la variación anual de la demanda eléctrica peninsular</t>
  </si>
  <si>
    <t>Variación mensual de la demanda eléctrica peninsular corregida en 2017</t>
  </si>
  <si>
    <t xml:space="preserve">Evolución del crecimiento anual de la demanda eléctrica peninsular en b.c. </t>
  </si>
  <si>
    <t>Distribución mensual de la demanda eléctrica peninsular en b.c.</t>
  </si>
  <si>
    <t>Evolución mensual de la demanda de eléctrica peninsular en b.c.</t>
  </si>
  <si>
    <t>Evolución de las temperaturas máximas diarias comparado con la media histórica</t>
  </si>
  <si>
    <t>Fuente: AEMET y elaboración propia</t>
  </si>
  <si>
    <t>Componentes del crecimiento de la demanda eléctrica mensual peninsular 2017</t>
  </si>
  <si>
    <t>Demanda eléctrica por por comunidades autónomas y variación respecto al año anterior</t>
  </si>
  <si>
    <t>Potencia máxima instantánea peninsular</t>
  </si>
  <si>
    <t>Máximos anuales de potencia instantánea peninsular</t>
  </si>
  <si>
    <t>Variación anual del IRE</t>
  </si>
  <si>
    <t>Variación mensual del IRE corregido</t>
  </si>
  <si>
    <t>(% año móvil)</t>
  </si>
  <si>
    <t>Descomposición de la máxima demanda eléctrica horaria 2017- 18 enero</t>
  </si>
  <si>
    <t>Perfiles horarios aplicados a la tarifa general de baja tensión con potencia contratada menor o igual a 10 kW</t>
  </si>
  <si>
    <t>Descomposición de la máxima demanda eléctrica horaria de verano en 2017- 13 de julio</t>
  </si>
  <si>
    <t>Sistemas no peninsulares
Crecimiento anual de la demanda eléctrica</t>
  </si>
  <si>
    <t>Sistemas no peninsulares
Distribución mensual de la demanda de eléctrica</t>
  </si>
  <si>
    <t>Demanda anual de la demanda eléctrica por sistemas</t>
  </si>
  <si>
    <t xml:space="preserve">Demanda mensual de eléctrica por sistemas </t>
  </si>
  <si>
    <t>Demanda eléctrica máxima horaria y diaria por sistemas</t>
  </si>
  <si>
    <t>Información elaborada con datos a 27/02/2018</t>
  </si>
  <si>
    <t>18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</si>
</sst>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0_)"/>
    <numFmt numFmtId="165" formatCode="0E+00_)"/>
    <numFmt numFmtId="166" formatCode="0.0"/>
    <numFmt numFmtId="167" formatCode="0.00_)"/>
    <numFmt numFmtId="168" formatCode="#,##0.0"/>
    <numFmt numFmtId="169" formatCode="0.00\ "/>
    <numFmt numFmtId="170" formatCode="0.0_)"/>
    <numFmt numFmtId="171" formatCode="0.0\ "/>
    <numFmt numFmtId="172" formatCode="0.0000"/>
    <numFmt numFmtId="173" formatCode="0.0\ \ \ \ _)"/>
    <numFmt numFmtId="174" formatCode="dd\ mmmm"/>
    <numFmt numFmtId="175" formatCode="dd/mm/yy;@"/>
    <numFmt numFmtId="176" formatCode="#,##0.00[$€];[Red]\-#,##0.00[$€]"/>
    <numFmt numFmtId="177" formatCode="[$-C0A]mmm\-yy;@"/>
    <numFmt numFmtId="178" formatCode="0.0%"/>
    <numFmt numFmtId="179" formatCode="#,##0;\(#,##0\)"/>
    <numFmt numFmtId="180" formatCode="0.0\ _)"/>
    <numFmt numFmtId="181" formatCode="_-* #,##0\ _€_-;\-* #,##0\ _€_-;_-* &quot;-&quot;??\ _€_-;_-@_-"/>
    <numFmt numFmtId="182" formatCode="0.000"/>
    <numFmt numFmtId="183" formatCode="#,##0.000"/>
    <numFmt numFmtId="184" formatCode="#,##0.0000"/>
  </numFmts>
  <fonts count="69">
    <font>
      <sz val="10"/>
      <name val="Geneva"/>
    </font>
    <font>
      <sz val="10"/>
      <name val="Geneva"/>
      <family val="2"/>
    </font>
    <font>
      <sz val="9"/>
      <name val="Avant Garde"/>
    </font>
    <font>
      <sz val="10"/>
      <color indexed="56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8"/>
      <color indexed="32"/>
      <name val="Arial"/>
      <family val="2"/>
    </font>
    <font>
      <sz val="8"/>
      <color indexed="8"/>
      <name val="Arial"/>
      <family val="2"/>
    </font>
    <font>
      <sz val="10"/>
      <color indexed="8"/>
      <name val="Geneva"/>
      <family val="2"/>
    </font>
    <font>
      <sz val="9"/>
      <color indexed="8"/>
      <name val="Avant Garde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Geneva"/>
      <family val="2"/>
    </font>
    <font>
      <b/>
      <sz val="8"/>
      <color indexed="8"/>
      <name val="Symbol"/>
      <family val="1"/>
      <charset val="2"/>
    </font>
    <font>
      <sz val="9"/>
      <name val="Verdana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Geneva"/>
      <family val="2"/>
    </font>
    <font>
      <b/>
      <sz val="10"/>
      <color rgb="FFC00000"/>
      <name val="Geneva"/>
    </font>
    <font>
      <sz val="10"/>
      <color rgb="FFC00000"/>
      <name val="Gene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9"/>
      <color rgb="FF0000FF"/>
      <name val="Verdana"/>
      <family val="2"/>
    </font>
    <font>
      <b/>
      <sz val="9"/>
      <color rgb="FFFFFFFF"/>
      <name val="Verdana"/>
      <family val="2"/>
    </font>
    <font>
      <sz val="9"/>
      <color rgb="FFC6C3C6"/>
      <name val="Verdana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b/>
      <sz val="8"/>
      <color theme="0"/>
      <name val="Symbol"/>
      <family val="1"/>
      <charset val="2"/>
    </font>
    <font>
      <b/>
      <sz val="8"/>
      <color rgb="FF004563"/>
      <name val="Arial"/>
      <family val="2"/>
    </font>
    <font>
      <sz val="10"/>
      <color theme="0"/>
      <name val="Geneva"/>
    </font>
    <font>
      <i/>
      <sz val="8"/>
      <color rgb="FF004563"/>
      <name val="Arial"/>
      <family val="2"/>
    </font>
    <font>
      <sz val="8"/>
      <color rgb="FF004563"/>
      <name val="Geneva"/>
    </font>
    <font>
      <b/>
      <sz val="8"/>
      <color rgb="FF004563"/>
      <name val="Geneva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Symbol"/>
      <family val="1"/>
      <charset val="2"/>
    </font>
    <font>
      <sz val="10"/>
      <color rgb="FF004563"/>
      <name val="Geneva"/>
    </font>
    <font>
      <sz val="10"/>
      <color theme="0"/>
      <name val="Genev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Geneva"/>
    </font>
    <font>
      <sz val="8"/>
      <name val="Calibri"/>
      <family val="2"/>
    </font>
    <font>
      <sz val="1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C8EC14"/>
        <bgColor indexed="64"/>
      </patternFill>
    </fill>
    <fill>
      <patternFill patternType="solid">
        <fgColor rgb="FF8D36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3">
    <xf numFmtId="164" fontId="0" fillId="0" borderId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  <xf numFmtId="0" fontId="37" fillId="0" borderId="0"/>
    <xf numFmtId="0" fontId="40" fillId="0" borderId="0"/>
    <xf numFmtId="0" fontId="4" fillId="0" borderId="0"/>
    <xf numFmtId="0" fontId="4" fillId="0" borderId="0"/>
    <xf numFmtId="0" fontId="59" fillId="9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4" fillId="0" borderId="0"/>
  </cellStyleXfs>
  <cellXfs count="385">
    <xf numFmtId="164" fontId="0" fillId="0" borderId="0" xfId="0"/>
    <xf numFmtId="164" fontId="0" fillId="0" borderId="0" xfId="0" applyFill="1" applyProtection="1"/>
    <xf numFmtId="164" fontId="3" fillId="0" borderId="0" xfId="0" applyFont="1" applyFill="1" applyBorder="1" applyProtection="1"/>
    <xf numFmtId="164" fontId="10" fillId="0" borderId="0" xfId="0" applyFont="1" applyFill="1" applyBorder="1" applyProtection="1"/>
    <xf numFmtId="164" fontId="12" fillId="0" borderId="0" xfId="0" applyFont="1" applyFill="1" applyBorder="1" applyAlignment="1" applyProtection="1"/>
    <xf numFmtId="164" fontId="14" fillId="0" borderId="0" xfId="0" applyFont="1" applyFill="1" applyBorder="1" applyAlignment="1" applyProtection="1"/>
    <xf numFmtId="164" fontId="14" fillId="0" borderId="0" xfId="0" applyFont="1" applyFill="1" applyBorder="1" applyAlignment="1" applyProtection="1">
      <alignment horizontal="left" vertical="center" indent="1"/>
    </xf>
    <xf numFmtId="164" fontId="3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164" fontId="14" fillId="0" borderId="0" xfId="0" applyFont="1" applyFill="1" applyBorder="1" applyAlignment="1" applyProtection="1">
      <alignment horizontal="left"/>
    </xf>
    <xf numFmtId="164" fontId="1" fillId="0" borderId="0" xfId="0" applyFont="1" applyFill="1" applyProtection="1"/>
    <xf numFmtId="164" fontId="14" fillId="0" borderId="0" xfId="0" applyFont="1" applyFill="1" applyBorder="1" applyAlignment="1" applyProtection="1">
      <alignment horizontal="right" vertical="center"/>
    </xf>
    <xf numFmtId="164" fontId="3" fillId="2" borderId="0" xfId="0" applyFont="1" applyFill="1" applyBorder="1" applyAlignment="1" applyProtection="1">
      <alignment horizontal="left" indent="1"/>
    </xf>
    <xf numFmtId="164" fontId="16" fillId="0" borderId="0" xfId="0" applyFont="1" applyFill="1" applyBorder="1" applyAlignment="1" applyProtection="1">
      <alignment horizontal="right"/>
    </xf>
    <xf numFmtId="164" fontId="14" fillId="2" borderId="0" xfId="0" applyFont="1" applyFill="1" applyBorder="1" applyAlignment="1" applyProtection="1">
      <alignment horizontal="left"/>
    </xf>
    <xf numFmtId="164" fontId="10" fillId="0" borderId="0" xfId="0" applyFont="1" applyFill="1" applyProtection="1"/>
    <xf numFmtId="164" fontId="2" fillId="0" borderId="0" xfId="0" applyFont="1" applyFill="1" applyProtection="1"/>
    <xf numFmtId="164" fontId="11" fillId="0" borderId="0" xfId="0" applyFont="1" applyFill="1" applyProtection="1"/>
    <xf numFmtId="2" fontId="7" fillId="0" borderId="0" xfId="0" applyNumberFormat="1" applyFont="1" applyFill="1" applyBorder="1" applyAlignment="1" applyProtection="1">
      <alignment horizontal="right"/>
    </xf>
    <xf numFmtId="164" fontId="7" fillId="0" borderId="0" xfId="0" applyFont="1" applyFill="1" applyBorder="1" applyProtection="1"/>
    <xf numFmtId="164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164" fontId="18" fillId="0" borderId="0" xfId="0" applyFont="1" applyFill="1" applyBorder="1" applyProtection="1"/>
    <xf numFmtId="164" fontId="19" fillId="0" borderId="0" xfId="0" applyFont="1" applyFill="1" applyBorder="1" applyProtection="1"/>
    <xf numFmtId="164" fontId="6" fillId="0" borderId="0" xfId="0" applyFont="1" applyFill="1" applyBorder="1" applyProtection="1"/>
    <xf numFmtId="164" fontId="14" fillId="0" borderId="0" xfId="0" applyFont="1" applyFill="1" applyBorder="1" applyAlignment="1" applyProtection="1">
      <alignment horizontal="right"/>
    </xf>
    <xf numFmtId="169" fontId="8" fillId="0" borderId="0" xfId="0" applyNumberFormat="1" applyFont="1" applyFill="1" applyBorder="1" applyAlignment="1" applyProtection="1">
      <alignment horizontal="centerContinuous"/>
    </xf>
    <xf numFmtId="164" fontId="9" fillId="0" borderId="1" xfId="0" applyFont="1" applyFill="1" applyBorder="1" applyProtection="1"/>
    <xf numFmtId="2" fontId="7" fillId="0" borderId="1" xfId="0" applyNumberFormat="1" applyFont="1" applyFill="1" applyBorder="1" applyProtection="1"/>
    <xf numFmtId="2" fontId="7" fillId="0" borderId="1" xfId="0" applyNumberFormat="1" applyFont="1" applyFill="1" applyBorder="1" applyAlignment="1" applyProtection="1">
      <alignment horizontal="right"/>
    </xf>
    <xf numFmtId="169" fontId="7" fillId="0" borderId="1" xfId="0" applyNumberFormat="1" applyFont="1" applyFill="1" applyBorder="1" applyProtection="1"/>
    <xf numFmtId="164" fontId="14" fillId="0" borderId="1" xfId="0" applyFont="1" applyFill="1" applyBorder="1" applyProtection="1"/>
    <xf numFmtId="164" fontId="14" fillId="0" borderId="0" xfId="0" applyFont="1" applyFill="1" applyBorder="1" applyAlignment="1" applyProtection="1">
      <alignment horizontal="left" vertical="center"/>
    </xf>
    <xf numFmtId="164" fontId="4" fillId="0" borderId="0" xfId="0" applyFont="1" applyFill="1" applyBorder="1" applyProtection="1"/>
    <xf numFmtId="164" fontId="5" fillId="0" borderId="0" xfId="0" applyFont="1" applyFill="1" applyBorder="1" applyProtection="1"/>
    <xf numFmtId="164" fontId="13" fillId="3" borderId="0" xfId="0" applyFont="1" applyFill="1" applyBorder="1" applyProtection="1"/>
    <xf numFmtId="164" fontId="13" fillId="3" borderId="1" xfId="0" applyFont="1" applyFill="1" applyBorder="1" applyAlignment="1" applyProtection="1">
      <alignment horizontal="centerContinuous"/>
    </xf>
    <xf numFmtId="164" fontId="13" fillId="3" borderId="0" xfId="0" applyFont="1" applyFill="1" applyBorder="1" applyAlignment="1" applyProtection="1">
      <alignment horizontal="centerContinuous"/>
    </xf>
    <xf numFmtId="164" fontId="13" fillId="3" borderId="1" xfId="0" applyFont="1" applyFill="1" applyBorder="1" applyAlignment="1" applyProtection="1">
      <alignment horizontal="left"/>
    </xf>
    <xf numFmtId="164" fontId="13" fillId="3" borderId="1" xfId="0" applyFont="1" applyFill="1" applyBorder="1" applyAlignment="1" applyProtection="1">
      <alignment horizontal="right"/>
    </xf>
    <xf numFmtId="164" fontId="13" fillId="0" borderId="0" xfId="0" applyFont="1" applyFill="1" applyBorder="1" applyAlignment="1" applyProtection="1">
      <alignment horizontal="centerContinuous"/>
    </xf>
    <xf numFmtId="14" fontId="9" fillId="0" borderId="0" xfId="0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38" fontId="9" fillId="0" borderId="0" xfId="3" applyFont="1" applyFill="1" applyBorder="1" applyProtection="1"/>
    <xf numFmtId="0" fontId="12" fillId="0" borderId="0" xfId="4" applyFont="1" applyFill="1" applyAlignment="1" applyProtection="1">
      <alignment horizontal="right"/>
    </xf>
    <xf numFmtId="14" fontId="22" fillId="0" borderId="0" xfId="0" applyNumberFormat="1" applyFont="1"/>
    <xf numFmtId="164" fontId="23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Protection="1"/>
    <xf numFmtId="164" fontId="21" fillId="0" borderId="0" xfId="0" applyFont="1" applyFill="1" applyBorder="1" applyProtection="1"/>
    <xf numFmtId="164" fontId="9" fillId="0" borderId="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left" vertical="center" indent="1"/>
    </xf>
    <xf numFmtId="170" fontId="9" fillId="0" borderId="0" xfId="0" applyNumberFormat="1" applyFont="1" applyFill="1" applyBorder="1" applyProtection="1"/>
    <xf numFmtId="164" fontId="25" fillId="0" borderId="0" xfId="0" applyFont="1" applyFill="1" applyBorder="1" applyProtection="1"/>
    <xf numFmtId="170" fontId="21" fillId="0" borderId="0" xfId="0" quotePrefix="1" applyNumberFormat="1" applyFont="1" applyFill="1" applyBorder="1" applyAlignment="1" applyProtection="1">
      <alignment horizontal="right"/>
    </xf>
    <xf numFmtId="170" fontId="21" fillId="0" borderId="0" xfId="0" applyNumberFormat="1" applyFont="1" applyFill="1" applyBorder="1" applyProtection="1"/>
    <xf numFmtId="164" fontId="21" fillId="0" borderId="0" xfId="0" quotePrefix="1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70" fontId="25" fillId="0" borderId="0" xfId="0" applyNumberFormat="1" applyFont="1" applyFill="1" applyBorder="1" applyProtection="1"/>
    <xf numFmtId="175" fontId="9" fillId="0" borderId="0" xfId="0" applyNumberFormat="1" applyFont="1" applyFill="1" applyBorder="1" applyProtection="1"/>
    <xf numFmtId="16" fontId="0" fillId="0" borderId="0" xfId="0" applyNumberFormat="1"/>
    <xf numFmtId="3" fontId="0" fillId="0" borderId="0" xfId="0" applyNumberFormat="1"/>
    <xf numFmtId="164" fontId="26" fillId="0" borderId="0" xfId="0" applyFont="1" applyFill="1" applyBorder="1" applyProtection="1"/>
    <xf numFmtId="2" fontId="14" fillId="0" borderId="1" xfId="0" applyNumberFormat="1" applyFont="1" applyFill="1" applyBorder="1" applyProtection="1"/>
    <xf numFmtId="2" fontId="14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166" fontId="24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Protection="1"/>
    <xf numFmtId="168" fontId="28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Protection="1"/>
    <xf numFmtId="164" fontId="30" fillId="0" borderId="0" xfId="0" applyFont="1" applyFill="1" applyBorder="1" applyProtection="1"/>
    <xf numFmtId="4" fontId="9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164" fontId="32" fillId="0" borderId="0" xfId="0" applyFont="1" applyFill="1" applyBorder="1" applyProtection="1"/>
    <xf numFmtId="166" fontId="33" fillId="0" borderId="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Protection="1"/>
    <xf numFmtId="167" fontId="32" fillId="0" borderId="0" xfId="0" applyNumberFormat="1" applyFont="1" applyFill="1" applyBorder="1" applyProtection="1"/>
    <xf numFmtId="164" fontId="12" fillId="0" borderId="0" xfId="0" applyFont="1" applyFill="1" applyAlignment="1" applyProtection="1">
      <alignment horizontal="right"/>
    </xf>
    <xf numFmtId="164" fontId="0" fillId="0" borderId="0" xfId="0" applyFill="1"/>
    <xf numFmtId="164" fontId="36" fillId="0" borderId="0" xfId="0" applyFont="1" applyFill="1" applyBorder="1" applyProtection="1"/>
    <xf numFmtId="0" fontId="37" fillId="0" borderId="0" xfId="5"/>
    <xf numFmtId="166" fontId="37" fillId="0" borderId="0" xfId="5" applyNumberFormat="1"/>
    <xf numFmtId="0" fontId="38" fillId="0" borderId="0" xfId="5" applyFont="1" applyBorder="1" applyAlignment="1">
      <alignment horizontal="center"/>
    </xf>
    <xf numFmtId="0" fontId="37" fillId="0" borderId="0" xfId="5" applyBorder="1" applyAlignment="1">
      <alignment horizontal="center"/>
    </xf>
    <xf numFmtId="0" fontId="38" fillId="0" borderId="0" xfId="5" applyFont="1" applyBorder="1" applyAlignment="1">
      <alignment horizontal="right"/>
    </xf>
    <xf numFmtId="172" fontId="39" fillId="0" borderId="0" xfId="5" applyNumberFormat="1" applyFont="1" applyBorder="1"/>
    <xf numFmtId="166" fontId="0" fillId="0" borderId="0" xfId="0" applyNumberFormat="1"/>
    <xf numFmtId="164" fontId="42" fillId="0" borderId="0" xfId="0" applyFont="1"/>
    <xf numFmtId="164" fontId="0" fillId="0" borderId="0" xfId="0" applyAlignment="1">
      <alignment horizontal="left"/>
    </xf>
    <xf numFmtId="0" fontId="17" fillId="4" borderId="0" xfId="4" applyFont="1" applyFill="1" applyBorder="1" applyAlignment="1" applyProtection="1">
      <alignment horizontal="right" vertical="center"/>
    </xf>
    <xf numFmtId="0" fontId="14" fillId="4" borderId="0" xfId="2" applyFont="1" applyFill="1" applyBorder="1" applyAlignment="1" applyProtection="1">
      <alignment horizontal="left"/>
    </xf>
    <xf numFmtId="0" fontId="14" fillId="4" borderId="0" xfId="8" applyFont="1" applyFill="1" applyBorder="1" applyAlignment="1" applyProtection="1">
      <alignment horizontal="left"/>
    </xf>
    <xf numFmtId="164" fontId="12" fillId="0" borderId="0" xfId="0" applyFont="1" applyFill="1" applyAlignment="1" applyProtection="1">
      <alignment horizontal="right"/>
    </xf>
    <xf numFmtId="2" fontId="48" fillId="5" borderId="0" xfId="0" applyNumberFormat="1" applyFont="1" applyFill="1" applyBorder="1" applyAlignment="1" applyProtection="1">
      <alignment horizontal="right"/>
    </xf>
    <xf numFmtId="2" fontId="47" fillId="5" borderId="0" xfId="0" applyNumberFormat="1" applyFont="1" applyFill="1" applyBorder="1" applyAlignment="1" applyProtection="1">
      <alignment horizontal="center"/>
    </xf>
    <xf numFmtId="0" fontId="47" fillId="5" borderId="0" xfId="7" applyFont="1" applyFill="1" applyBorder="1" applyAlignment="1" applyProtection="1">
      <alignment horizontal="left"/>
    </xf>
    <xf numFmtId="164" fontId="47" fillId="5" borderId="8" xfId="0" applyFont="1" applyFill="1" applyBorder="1" applyProtection="1"/>
    <xf numFmtId="2" fontId="47" fillId="5" borderId="8" xfId="0" applyNumberFormat="1" applyFont="1" applyFill="1" applyBorder="1" applyAlignment="1" applyProtection="1">
      <alignment horizontal="right"/>
    </xf>
    <xf numFmtId="164" fontId="47" fillId="5" borderId="8" xfId="0" applyFont="1" applyFill="1" applyBorder="1" applyAlignment="1" applyProtection="1">
      <alignment horizontal="center"/>
    </xf>
    <xf numFmtId="164" fontId="9" fillId="4" borderId="0" xfId="0" applyFont="1" applyFill="1" applyBorder="1" applyAlignment="1" applyProtection="1">
      <alignment horizontal="left"/>
    </xf>
    <xf numFmtId="173" fontId="9" fillId="4" borderId="0" xfId="0" applyNumberFormat="1" applyFont="1" applyFill="1" applyBorder="1" applyAlignment="1" applyProtection="1">
      <alignment horizontal="right"/>
    </xf>
    <xf numFmtId="164" fontId="9" fillId="4" borderId="1" xfId="0" applyFont="1" applyFill="1" applyBorder="1" applyAlignment="1" applyProtection="1">
      <alignment horizontal="left"/>
    </xf>
    <xf numFmtId="165" fontId="9" fillId="4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Protection="1"/>
    <xf numFmtId="166" fontId="9" fillId="4" borderId="0" xfId="0" applyNumberFormat="1" applyFont="1" applyFill="1" applyBorder="1" applyProtection="1"/>
    <xf numFmtId="3" fontId="9" fillId="4" borderId="1" xfId="0" applyNumberFormat="1" applyFont="1" applyFill="1" applyBorder="1" applyProtection="1"/>
    <xf numFmtId="166" fontId="9" fillId="4" borderId="1" xfId="0" applyNumberFormat="1" applyFont="1" applyFill="1" applyBorder="1" applyProtection="1"/>
    <xf numFmtId="164" fontId="14" fillId="4" borderId="1" xfId="0" applyFont="1" applyFill="1" applyBorder="1" applyAlignment="1" applyProtection="1">
      <alignment horizontal="left"/>
    </xf>
    <xf numFmtId="3" fontId="14" fillId="4" borderId="1" xfId="0" applyNumberFormat="1" applyFont="1" applyFill="1" applyBorder="1" applyProtection="1"/>
    <xf numFmtId="168" fontId="14" fillId="4" borderId="1" xfId="0" applyNumberFormat="1" applyFont="1" applyFill="1" applyBorder="1" applyProtection="1"/>
    <xf numFmtId="166" fontId="14" fillId="4" borderId="1" xfId="0" applyNumberFormat="1" applyFont="1" applyFill="1" applyBorder="1" applyProtection="1"/>
    <xf numFmtId="0" fontId="31" fillId="4" borderId="0" xfId="6" applyFont="1" applyFill="1"/>
    <xf numFmtId="168" fontId="31" fillId="4" borderId="0" xfId="6" applyNumberFormat="1" applyFont="1" applyFill="1"/>
    <xf numFmtId="3" fontId="31" fillId="4" borderId="0" xfId="0" applyNumberFormat="1" applyFont="1" applyFill="1"/>
    <xf numFmtId="164" fontId="13" fillId="3" borderId="8" xfId="0" applyFont="1" applyFill="1" applyBorder="1" applyAlignment="1" applyProtection="1">
      <alignment horizontal="left"/>
    </xf>
    <xf numFmtId="164" fontId="13" fillId="3" borderId="8" xfId="0" applyFont="1" applyFill="1" applyBorder="1" applyAlignment="1" applyProtection="1">
      <alignment horizontal="right"/>
    </xf>
    <xf numFmtId="0" fontId="31" fillId="4" borderId="8" xfId="6" applyFont="1" applyFill="1" applyBorder="1"/>
    <xf numFmtId="168" fontId="31" fillId="4" borderId="8" xfId="6" applyNumberFormat="1" applyFont="1" applyFill="1" applyBorder="1"/>
    <xf numFmtId="3" fontId="31" fillId="4" borderId="8" xfId="0" applyNumberFormat="1" applyFont="1" applyFill="1" applyBorder="1"/>
    <xf numFmtId="164" fontId="3" fillId="4" borderId="0" xfId="0" applyFont="1" applyFill="1" applyBorder="1" applyAlignment="1" applyProtection="1">
      <alignment horizontal="left" indent="1"/>
    </xf>
    <xf numFmtId="164" fontId="47" fillId="5" borderId="8" xfId="0" applyFont="1" applyFill="1" applyBorder="1" applyAlignment="1" applyProtection="1">
      <alignment horizontal="right"/>
    </xf>
    <xf numFmtId="164" fontId="47" fillId="5" borderId="0" xfId="0" applyFont="1" applyFill="1" applyBorder="1"/>
    <xf numFmtId="164" fontId="6" fillId="0" borderId="0" xfId="0" applyFont="1"/>
    <xf numFmtId="164" fontId="47" fillId="5" borderId="0" xfId="0" applyFont="1" applyFill="1" applyBorder="1" applyAlignment="1">
      <alignment horizontal="right"/>
    </xf>
    <xf numFmtId="164" fontId="31" fillId="4" borderId="0" xfId="0" applyFont="1" applyFill="1"/>
    <xf numFmtId="180" fontId="31" fillId="4" borderId="0" xfId="0" applyNumberFormat="1" applyFont="1" applyFill="1"/>
    <xf numFmtId="166" fontId="31" fillId="4" borderId="0" xfId="0" applyNumberFormat="1" applyFont="1" applyFill="1"/>
    <xf numFmtId="164" fontId="9" fillId="4" borderId="8" xfId="0" applyFont="1" applyFill="1" applyBorder="1" applyAlignment="1" applyProtection="1">
      <alignment horizontal="left"/>
    </xf>
    <xf numFmtId="180" fontId="31" fillId="4" borderId="8" xfId="0" applyNumberFormat="1" applyFont="1" applyFill="1" applyBorder="1"/>
    <xf numFmtId="166" fontId="31" fillId="4" borderId="8" xfId="0" applyNumberFormat="1" applyFont="1" applyFill="1" applyBorder="1"/>
    <xf numFmtId="164" fontId="31" fillId="4" borderId="8" xfId="0" applyFont="1" applyFill="1" applyBorder="1"/>
    <xf numFmtId="164" fontId="31" fillId="0" borderId="0" xfId="0" applyFont="1"/>
    <xf numFmtId="164" fontId="49" fillId="0" borderId="0" xfId="0" applyFont="1" applyAlignment="1">
      <alignment horizontal="center"/>
    </xf>
    <xf numFmtId="164" fontId="31" fillId="4" borderId="0" xfId="0" applyFont="1" applyFill="1" applyAlignment="1">
      <alignment horizontal="left"/>
    </xf>
    <xf numFmtId="164" fontId="31" fillId="4" borderId="8" xfId="0" applyFont="1" applyFill="1" applyBorder="1" applyAlignment="1">
      <alignment horizontal="left"/>
    </xf>
    <xf numFmtId="164" fontId="12" fillId="0" borderId="0" xfId="0" applyFont="1" applyFill="1" applyAlignment="1" applyProtection="1"/>
    <xf numFmtId="164" fontId="50" fillId="0" borderId="0" xfId="0" applyFont="1"/>
    <xf numFmtId="164" fontId="6" fillId="0" borderId="0" xfId="0" applyFont="1" applyAlignment="1">
      <alignment horizontal="right"/>
    </xf>
    <xf numFmtId="164" fontId="47" fillId="6" borderId="0" xfId="0" applyFont="1" applyFill="1"/>
    <xf numFmtId="164" fontId="47" fillId="6" borderId="0" xfId="0" applyFont="1" applyFill="1" applyAlignment="1">
      <alignment horizontal="right"/>
    </xf>
    <xf numFmtId="3" fontId="47" fillId="6" borderId="0" xfId="0" applyNumberFormat="1" applyFont="1" applyFill="1"/>
    <xf numFmtId="164" fontId="47" fillId="6" borderId="0" xfId="0" quotePrefix="1" applyFont="1" applyFill="1" applyAlignment="1"/>
    <xf numFmtId="164" fontId="47" fillId="7" borderId="0" xfId="0" quotePrefix="1" applyFont="1" applyFill="1" applyAlignment="1"/>
    <xf numFmtId="3" fontId="47" fillId="7" borderId="0" xfId="0" applyNumberFormat="1" applyFont="1" applyFill="1"/>
    <xf numFmtId="164" fontId="47" fillId="7" borderId="0" xfId="0" applyFont="1" applyFill="1" applyAlignment="1">
      <alignment horizontal="right"/>
    </xf>
    <xf numFmtId="164" fontId="47" fillId="7" borderId="0" xfId="0" quotePrefix="1" applyFont="1" applyFill="1" applyAlignment="1">
      <alignment horizontal="right"/>
    </xf>
    <xf numFmtId="164" fontId="47" fillId="0" borderId="0" xfId="0" applyFont="1" applyFill="1"/>
    <xf numFmtId="164" fontId="47" fillId="0" borderId="0" xfId="0" applyFont="1" applyFill="1" applyAlignment="1">
      <alignment horizontal="right"/>
    </xf>
    <xf numFmtId="164" fontId="47" fillId="0" borderId="0" xfId="0" quotePrefix="1" applyFont="1" applyFill="1" applyAlignment="1"/>
    <xf numFmtId="3" fontId="47" fillId="0" borderId="0" xfId="0" applyNumberFormat="1" applyFont="1" applyFill="1"/>
    <xf numFmtId="164" fontId="47" fillId="0" borderId="0" xfId="0" quotePrefix="1" applyFont="1" applyFill="1" applyAlignment="1">
      <alignment horizontal="right"/>
    </xf>
    <xf numFmtId="164" fontId="47" fillId="5" borderId="0" xfId="0" applyFont="1" applyFill="1" applyAlignment="1">
      <alignment horizontal="left"/>
    </xf>
    <xf numFmtId="164" fontId="46" fillId="5" borderId="0" xfId="0" applyFont="1" applyFill="1"/>
    <xf numFmtId="164" fontId="47" fillId="5" borderId="0" xfId="0" applyFont="1" applyFill="1"/>
    <xf numFmtId="164" fontId="47" fillId="6" borderId="0" xfId="0" applyFont="1" applyFill="1" applyAlignment="1">
      <alignment horizontal="center"/>
    </xf>
    <xf numFmtId="3" fontId="47" fillId="7" borderId="0" xfId="0" applyNumberFormat="1" applyFont="1" applyFill="1" applyAlignment="1">
      <alignment horizontal="center"/>
    </xf>
    <xf numFmtId="164" fontId="49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/>
    </xf>
    <xf numFmtId="164" fontId="31" fillId="8" borderId="0" xfId="0" applyFont="1" applyFill="1" applyBorder="1" applyAlignment="1">
      <alignment horizontal="left"/>
    </xf>
    <xf numFmtId="164" fontId="31" fillId="8" borderId="8" xfId="0" applyFont="1" applyFill="1" applyBorder="1" applyAlignment="1">
      <alignment horizontal="left"/>
    </xf>
    <xf numFmtId="17" fontId="31" fillId="8" borderId="0" xfId="0" applyNumberFormat="1" applyFont="1" applyFill="1" applyAlignment="1">
      <alignment horizontal="left"/>
    </xf>
    <xf numFmtId="3" fontId="31" fillId="8" borderId="0" xfId="0" applyNumberFormat="1" applyFont="1" applyFill="1"/>
    <xf numFmtId="17" fontId="31" fillId="8" borderId="8" xfId="0" applyNumberFormat="1" applyFont="1" applyFill="1" applyBorder="1" applyAlignment="1">
      <alignment horizontal="left"/>
    </xf>
    <xf numFmtId="3" fontId="31" fillId="8" borderId="8" xfId="0" applyNumberFormat="1" applyFont="1" applyFill="1" applyBorder="1"/>
    <xf numFmtId="164" fontId="31" fillId="8" borderId="0" xfId="0" applyFont="1" applyFill="1"/>
    <xf numFmtId="178" fontId="31" fillId="8" borderId="0" xfId="0" applyNumberFormat="1" applyFont="1" applyFill="1"/>
    <xf numFmtId="178" fontId="31" fillId="8" borderId="8" xfId="0" applyNumberFormat="1" applyFont="1" applyFill="1" applyBorder="1"/>
    <xf numFmtId="164" fontId="31" fillId="8" borderId="0" xfId="0" applyFont="1" applyFill="1" applyAlignment="1">
      <alignment horizontal="left"/>
    </xf>
    <xf numFmtId="166" fontId="31" fillId="8" borderId="0" xfId="0" applyNumberFormat="1" applyFont="1" applyFill="1"/>
    <xf numFmtId="166" fontId="31" fillId="8" borderId="8" xfId="0" applyNumberFormat="1" applyFont="1" applyFill="1" applyBorder="1"/>
    <xf numFmtId="164" fontId="0" fillId="0" borderId="0" xfId="0" applyFill="1" applyAlignment="1">
      <alignment horizontal="left"/>
    </xf>
    <xf numFmtId="164" fontId="49" fillId="8" borderId="11" xfId="0" applyFont="1" applyFill="1" applyBorder="1" applyAlignment="1">
      <alignment horizontal="left"/>
    </xf>
    <xf numFmtId="164" fontId="49" fillId="8" borderId="11" xfId="0" applyFont="1" applyFill="1" applyBorder="1" applyAlignment="1">
      <alignment horizontal="right"/>
    </xf>
    <xf numFmtId="164" fontId="49" fillId="8" borderId="0" xfId="0" applyFont="1" applyFill="1" applyBorder="1" applyAlignment="1">
      <alignment horizontal="left"/>
    </xf>
    <xf numFmtId="164" fontId="49" fillId="8" borderId="0" xfId="0" applyFont="1" applyFill="1" applyBorder="1" applyAlignment="1">
      <alignment horizontal="right"/>
    </xf>
    <xf numFmtId="164" fontId="49" fillId="8" borderId="8" xfId="0" applyFont="1" applyFill="1" applyBorder="1" applyAlignment="1">
      <alignment horizontal="left"/>
    </xf>
    <xf numFmtId="164" fontId="49" fillId="8" borderId="8" xfId="0" applyFont="1" applyFill="1" applyBorder="1" applyAlignment="1">
      <alignment horizontal="right"/>
    </xf>
    <xf numFmtId="164" fontId="49" fillId="0" borderId="0" xfId="0" applyFont="1" applyAlignment="1">
      <alignment horizontal="left"/>
    </xf>
    <xf numFmtId="164" fontId="49" fillId="0" borderId="0" xfId="0" applyFont="1"/>
    <xf numFmtId="164" fontId="7" fillId="8" borderId="0" xfId="0" applyFont="1" applyFill="1" applyBorder="1" applyProtection="1"/>
    <xf numFmtId="164" fontId="7" fillId="8" borderId="7" xfId="0" applyFont="1" applyFill="1" applyBorder="1" applyProtection="1"/>
    <xf numFmtId="164" fontId="8" fillId="8" borderId="1" xfId="0" applyFont="1" applyFill="1" applyBorder="1" applyProtection="1"/>
    <xf numFmtId="164" fontId="8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 wrapText="1"/>
    </xf>
    <xf numFmtId="164" fontId="27" fillId="8" borderId="1" xfId="0" applyFont="1" applyFill="1" applyBorder="1" applyAlignment="1" applyProtection="1">
      <alignment horizontal="center"/>
    </xf>
    <xf numFmtId="164" fontId="9" fillId="8" borderId="0" xfId="0" applyFont="1" applyFill="1" applyBorder="1" applyAlignment="1" applyProtection="1">
      <alignment horizontal="left"/>
    </xf>
    <xf numFmtId="166" fontId="9" fillId="8" borderId="0" xfId="0" applyNumberFormat="1" applyFont="1" applyFill="1" applyBorder="1" applyAlignment="1" applyProtection="1">
      <alignment horizontal="center"/>
    </xf>
    <xf numFmtId="171" fontId="9" fillId="8" borderId="0" xfId="0" applyNumberFormat="1" applyFont="1" applyFill="1" applyBorder="1" applyProtection="1"/>
    <xf numFmtId="3" fontId="9" fillId="8" borderId="0" xfId="0" applyNumberFormat="1" applyFont="1" applyFill="1" applyBorder="1" applyProtection="1"/>
    <xf numFmtId="164" fontId="9" fillId="8" borderId="1" xfId="0" applyFont="1" applyFill="1" applyBorder="1" applyAlignment="1" applyProtection="1">
      <alignment horizontal="left"/>
    </xf>
    <xf numFmtId="166" fontId="9" fillId="8" borderId="1" xfId="0" applyNumberFormat="1" applyFont="1" applyFill="1" applyBorder="1" applyAlignment="1" applyProtection="1">
      <alignment horizontal="center"/>
    </xf>
    <xf numFmtId="171" fontId="9" fillId="8" borderId="1" xfId="0" applyNumberFormat="1" applyFont="1" applyFill="1" applyBorder="1" applyProtection="1"/>
    <xf numFmtId="3" fontId="9" fillId="8" borderId="1" xfId="0" applyNumberFormat="1" applyFont="1" applyFill="1" applyBorder="1" applyProtection="1"/>
    <xf numFmtId="2" fontId="27" fillId="8" borderId="0" xfId="0" applyNumberFormat="1" applyFont="1" applyFill="1" applyBorder="1" applyAlignment="1" applyProtection="1">
      <alignment horizontal="right"/>
    </xf>
    <xf numFmtId="2" fontId="14" fillId="8" borderId="0" xfId="0" applyNumberFormat="1" applyFont="1" applyFill="1" applyBorder="1" applyAlignment="1" applyProtection="1">
      <alignment horizontal="center"/>
    </xf>
    <xf numFmtId="2" fontId="14" fillId="8" borderId="1" xfId="0" applyNumberFormat="1" applyFont="1" applyFill="1" applyBorder="1" applyAlignment="1" applyProtection="1">
      <alignment horizontal="right"/>
    </xf>
    <xf numFmtId="173" fontId="9" fillId="8" borderId="0" xfId="0" applyNumberFormat="1" applyFont="1" applyFill="1" applyBorder="1" applyAlignment="1" applyProtection="1">
      <alignment horizontal="right"/>
    </xf>
    <xf numFmtId="173" fontId="9" fillId="8" borderId="1" xfId="0" applyNumberFormat="1" applyFont="1" applyFill="1" applyBorder="1" applyAlignment="1" applyProtection="1">
      <alignment horizontal="right"/>
    </xf>
    <xf numFmtId="164" fontId="14" fillId="8" borderId="0" xfId="0" applyFont="1" applyFill="1" applyBorder="1" applyProtection="1"/>
    <xf numFmtId="164" fontId="14" fillId="8" borderId="1" xfId="0" applyFont="1" applyFill="1" applyBorder="1" applyProtection="1"/>
    <xf numFmtId="49" fontId="14" fillId="8" borderId="1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>
      <alignment horizontal="left"/>
    </xf>
    <xf numFmtId="1" fontId="9" fillId="8" borderId="1" xfId="0" applyNumberFormat="1" applyFont="1" applyFill="1" applyBorder="1" applyAlignment="1" applyProtection="1">
      <alignment horizontal="left"/>
    </xf>
    <xf numFmtId="164" fontId="14" fillId="8" borderId="1" xfId="0" applyFont="1" applyFill="1" applyBorder="1" applyAlignment="1" applyProtection="1">
      <alignment horizontal="left"/>
    </xf>
    <xf numFmtId="164" fontId="9" fillId="8" borderId="2" xfId="0" applyFont="1" applyFill="1" applyBorder="1" applyProtection="1"/>
    <xf numFmtId="164" fontId="14" fillId="8" borderId="1" xfId="0" applyFont="1" applyFill="1" applyBorder="1" applyAlignment="1" applyProtection="1">
      <alignment horizontal="right" wrapText="1"/>
    </xf>
    <xf numFmtId="164" fontId="9" fillId="8" borderId="0" xfId="0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right"/>
    </xf>
    <xf numFmtId="174" fontId="9" fillId="8" borderId="0" xfId="0" quotePrefix="1" applyNumberFormat="1" applyFont="1" applyFill="1" applyBorder="1" applyAlignment="1" applyProtection="1">
      <alignment horizontal="right"/>
    </xf>
    <xf numFmtId="174" fontId="9" fillId="8" borderId="1" xfId="0" quotePrefix="1" applyNumberFormat="1" applyFont="1" applyFill="1" applyBorder="1" applyAlignment="1" applyProtection="1">
      <alignment horizontal="right"/>
    </xf>
    <xf numFmtId="2" fontId="27" fillId="8" borderId="5" xfId="0" applyNumberFormat="1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right"/>
    </xf>
    <xf numFmtId="4" fontId="9" fillId="8" borderId="0" xfId="0" applyNumberFormat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left"/>
    </xf>
    <xf numFmtId="3" fontId="9" fillId="8" borderId="4" xfId="0" applyNumberFormat="1" applyFont="1" applyFill="1" applyBorder="1" applyAlignment="1" applyProtection="1">
      <alignment horizontal="right"/>
    </xf>
    <xf numFmtId="4" fontId="9" fillId="8" borderId="4" xfId="0" applyNumberFormat="1" applyFont="1" applyFill="1" applyBorder="1" applyAlignment="1" applyProtection="1">
      <alignment horizontal="right"/>
    </xf>
    <xf numFmtId="164" fontId="8" fillId="8" borderId="6" xfId="0" applyFont="1" applyFill="1" applyBorder="1" applyProtection="1"/>
    <xf numFmtId="164" fontId="9" fillId="8" borderId="6" xfId="0" applyFont="1" applyFill="1" applyBorder="1" applyProtection="1"/>
    <xf numFmtId="164" fontId="14" fillId="8" borderId="6" xfId="0" applyFont="1" applyFill="1" applyBorder="1" applyAlignment="1" applyProtection="1">
      <alignment horizontal="right"/>
    </xf>
    <xf numFmtId="164" fontId="9" fillId="8" borderId="5" xfId="0" quotePrefix="1" applyFont="1" applyFill="1" applyBorder="1" applyAlignment="1" applyProtection="1">
      <alignment horizontal="left"/>
    </xf>
    <xf numFmtId="0" fontId="31" fillId="8" borderId="0" xfId="0" applyNumberFormat="1" applyFont="1" applyFill="1" applyAlignment="1">
      <alignment horizontal="right"/>
    </xf>
    <xf numFmtId="164" fontId="9" fillId="8" borderId="4" xfId="0" quotePrefix="1" applyFont="1" applyFill="1" applyBorder="1" applyAlignment="1" applyProtection="1">
      <alignment horizontal="left"/>
    </xf>
    <xf numFmtId="16" fontId="31" fillId="8" borderId="4" xfId="0" applyNumberFormat="1" applyFont="1" applyFill="1" applyBorder="1" applyAlignment="1">
      <alignment horizontal="right"/>
    </xf>
    <xf numFmtId="164" fontId="14" fillId="0" borderId="0" xfId="0" applyFont="1" applyFill="1" applyBorder="1" applyProtection="1"/>
    <xf numFmtId="2" fontId="49" fillId="8" borderId="14" xfId="5" applyNumberFormat="1" applyFont="1" applyFill="1" applyBorder="1"/>
    <xf numFmtId="0" fontId="49" fillId="8" borderId="15" xfId="5" applyFont="1" applyFill="1" applyBorder="1"/>
    <xf numFmtId="0" fontId="49" fillId="8" borderId="15" xfId="5" applyFont="1" applyFill="1" applyBorder="1" applyAlignment="1">
      <alignment horizontal="right"/>
    </xf>
    <xf numFmtId="0" fontId="31" fillId="8" borderId="0" xfId="5" applyFont="1" applyFill="1" applyBorder="1"/>
    <xf numFmtId="1" fontId="31" fillId="8" borderId="0" xfId="5" applyNumberFormat="1" applyFont="1" applyFill="1" applyBorder="1"/>
    <xf numFmtId="0" fontId="31" fillId="8" borderId="8" xfId="5" applyFont="1" applyFill="1" applyBorder="1"/>
    <xf numFmtId="1" fontId="31" fillId="8" borderId="8" xfId="5" applyNumberFormat="1" applyFont="1" applyFill="1" applyBorder="1"/>
    <xf numFmtId="164" fontId="51" fillId="8" borderId="11" xfId="0" applyFont="1" applyFill="1" applyBorder="1" applyAlignment="1">
      <alignment horizontal="left"/>
    </xf>
    <xf numFmtId="164" fontId="51" fillId="8" borderId="8" xfId="0" applyFont="1" applyFill="1" applyBorder="1" applyAlignment="1">
      <alignment horizontal="left"/>
    </xf>
    <xf numFmtId="177" fontId="49" fillId="8" borderId="8" xfId="0" applyNumberFormat="1" applyFont="1" applyFill="1" applyBorder="1" applyAlignment="1">
      <alignment horizontal="right" vertical="center" wrapText="1"/>
    </xf>
    <xf numFmtId="177" fontId="49" fillId="8" borderId="13" xfId="0" applyNumberFormat="1" applyFont="1" applyFill="1" applyBorder="1" applyAlignment="1">
      <alignment horizontal="right" vertical="center" wrapText="1"/>
    </xf>
    <xf numFmtId="177" fontId="49" fillId="8" borderId="10" xfId="0" applyNumberFormat="1" applyFont="1" applyFill="1" applyBorder="1" applyAlignment="1">
      <alignment horizontal="right" vertical="center" wrapText="1"/>
    </xf>
    <xf numFmtId="177" fontId="49" fillId="8" borderId="12" xfId="0" applyNumberFormat="1" applyFont="1" applyFill="1" applyBorder="1" applyAlignment="1">
      <alignment horizontal="right" vertical="center" wrapText="1"/>
    </xf>
    <xf numFmtId="164" fontId="52" fillId="8" borderId="0" xfId="0" applyFont="1" applyFill="1" applyAlignment="1">
      <alignment horizontal="left"/>
    </xf>
    <xf numFmtId="3" fontId="31" fillId="8" borderId="0" xfId="0" applyNumberFormat="1" applyFont="1" applyFill="1" applyAlignment="1"/>
    <xf numFmtId="164" fontId="51" fillId="8" borderId="0" xfId="0" applyFont="1" applyFill="1" applyAlignment="1"/>
    <xf numFmtId="166" fontId="52" fillId="8" borderId="0" xfId="0" applyNumberFormat="1" applyFont="1" applyFill="1" applyAlignment="1"/>
    <xf numFmtId="164" fontId="52" fillId="8" borderId="8" xfId="0" applyFont="1" applyFill="1" applyBorder="1" applyAlignment="1">
      <alignment horizontal="left"/>
    </xf>
    <xf numFmtId="3" fontId="31" fillId="8" borderId="8" xfId="0" applyNumberFormat="1" applyFont="1" applyFill="1" applyBorder="1" applyAlignment="1"/>
    <xf numFmtId="166" fontId="52" fillId="8" borderId="8" xfId="0" applyNumberFormat="1" applyFont="1" applyFill="1" applyBorder="1" applyAlignment="1"/>
    <xf numFmtId="166" fontId="31" fillId="8" borderId="0" xfId="5" applyNumberFormat="1" applyFont="1" applyFill="1" applyBorder="1"/>
    <xf numFmtId="0" fontId="31" fillId="8" borderId="0" xfId="5" applyFont="1" applyFill="1" applyBorder="1" applyAlignment="1">
      <alignment horizontal="left"/>
    </xf>
    <xf numFmtId="0" fontId="49" fillId="8" borderId="11" xfId="5" applyFont="1" applyFill="1" applyBorder="1" applyAlignment="1">
      <alignment horizontal="left"/>
    </xf>
    <xf numFmtId="0" fontId="49" fillId="8" borderId="11" xfId="5" applyFont="1" applyFill="1" applyBorder="1"/>
    <xf numFmtId="0" fontId="49" fillId="8" borderId="8" xfId="5" applyFont="1" applyFill="1" applyBorder="1" applyAlignment="1">
      <alignment horizontal="left"/>
    </xf>
    <xf numFmtId="0" fontId="49" fillId="8" borderId="8" xfId="5" applyFont="1" applyFill="1" applyBorder="1"/>
    <xf numFmtId="166" fontId="49" fillId="8" borderId="8" xfId="5" applyNumberFormat="1" applyFont="1" applyFill="1" applyBorder="1" applyAlignment="1">
      <alignment horizontal="right"/>
    </xf>
    <xf numFmtId="0" fontId="49" fillId="8" borderId="8" xfId="5" applyFont="1" applyFill="1" applyBorder="1" applyAlignment="1">
      <alignment horizontal="right"/>
    </xf>
    <xf numFmtId="0" fontId="31" fillId="8" borderId="8" xfId="5" applyFont="1" applyFill="1" applyBorder="1" applyAlignment="1">
      <alignment horizontal="left"/>
    </xf>
    <xf numFmtId="166" fontId="31" fillId="8" borderId="8" xfId="5" applyNumberFormat="1" applyFont="1" applyFill="1" applyBorder="1"/>
    <xf numFmtId="164" fontId="31" fillId="8" borderId="10" xfId="0" applyFont="1" applyFill="1" applyBorder="1" applyAlignment="1">
      <alignment horizontal="right"/>
    </xf>
    <xf numFmtId="0" fontId="54" fillId="0" borderId="0" xfId="5" applyFont="1" applyBorder="1" applyAlignment="1">
      <alignment horizontal="center"/>
    </xf>
    <xf numFmtId="0" fontId="54" fillId="0" borderId="0" xfId="5" applyFont="1" applyBorder="1" applyAlignment="1">
      <alignment horizontal="right"/>
    </xf>
    <xf numFmtId="0" fontId="54" fillId="0" borderId="0" xfId="5" applyFont="1"/>
    <xf numFmtId="166" fontId="55" fillId="0" borderId="0" xfId="5" applyNumberFormat="1" applyFont="1" applyBorder="1"/>
    <xf numFmtId="14" fontId="54" fillId="0" borderId="0" xfId="5" applyNumberFormat="1" applyFont="1"/>
    <xf numFmtId="14" fontId="54" fillId="0" borderId="0" xfId="5" quotePrefix="1" applyNumberFormat="1" applyFont="1"/>
    <xf numFmtId="164" fontId="49" fillId="8" borderId="8" xfId="0" applyFont="1" applyFill="1" applyBorder="1"/>
    <xf numFmtId="167" fontId="30" fillId="0" borderId="0" xfId="0" applyNumberFormat="1" applyFont="1" applyFill="1" applyBorder="1" applyProtection="1"/>
    <xf numFmtId="170" fontId="30" fillId="0" borderId="0" xfId="0" applyNumberFormat="1" applyFont="1" applyFill="1" applyBorder="1" applyProtection="1"/>
    <xf numFmtId="164" fontId="30" fillId="0" borderId="0" xfId="0" applyFont="1" applyFill="1" applyBorder="1" applyAlignment="1" applyProtection="1">
      <alignment horizontal="center" wrapText="1"/>
    </xf>
    <xf numFmtId="164" fontId="56" fillId="0" borderId="0" xfId="0" applyFont="1" applyFill="1" applyBorder="1" applyAlignment="1" applyProtection="1">
      <alignment horizontal="center"/>
    </xf>
    <xf numFmtId="164" fontId="0" fillId="0" borderId="0" xfId="0" applyFill="1" applyBorder="1"/>
    <xf numFmtId="164" fontId="0" fillId="0" borderId="0" xfId="0" applyFill="1" applyBorder="1" applyAlignment="1">
      <alignment horizontal="left"/>
    </xf>
    <xf numFmtId="166" fontId="31" fillId="8" borderId="0" xfId="0" applyNumberFormat="1" applyFont="1" applyFill="1" applyBorder="1"/>
    <xf numFmtId="164" fontId="9" fillId="0" borderId="0" xfId="0" applyFont="1" applyFill="1" applyBorder="1" applyAlignment="1" applyProtection="1">
      <alignment horizontal="left"/>
    </xf>
    <xf numFmtId="164" fontId="49" fillId="8" borderId="11" xfId="0" applyFont="1" applyFill="1" applyBorder="1"/>
    <xf numFmtId="3" fontId="55" fillId="0" borderId="0" xfId="0" applyNumberFormat="1" applyFont="1" applyFill="1" applyBorder="1" applyAlignment="1">
      <alignment horizontal="right" vertical="center"/>
    </xf>
    <xf numFmtId="166" fontId="55" fillId="0" borderId="0" xfId="0" applyNumberFormat="1" applyFont="1" applyFill="1" applyBorder="1" applyAlignment="1">
      <alignment horizontal="right" vertical="center"/>
    </xf>
    <xf numFmtId="164" fontId="57" fillId="0" borderId="0" xfId="0" applyFont="1"/>
    <xf numFmtId="173" fontId="9" fillId="0" borderId="0" xfId="0" applyNumberFormat="1" applyFont="1" applyFill="1" applyBorder="1" applyAlignment="1" applyProtection="1">
      <alignment horizontal="right"/>
    </xf>
    <xf numFmtId="173" fontId="9" fillId="4" borderId="8" xfId="0" applyNumberFormat="1" applyFont="1" applyFill="1" applyBorder="1" applyAlignment="1" applyProtection="1">
      <alignment horizontal="right"/>
    </xf>
    <xf numFmtId="164" fontId="41" fillId="0" borderId="0" xfId="0" applyFont="1" applyFill="1" applyBorder="1"/>
    <xf numFmtId="164" fontId="44" fillId="0" borderId="0" xfId="0" applyFont="1" applyFill="1" applyBorder="1" applyAlignment="1">
      <alignment horizontal="left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164" fontId="43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Border="1"/>
    <xf numFmtId="164" fontId="49" fillId="8" borderId="10" xfId="0" applyFont="1" applyFill="1" applyBorder="1" applyAlignment="1" applyProtection="1">
      <alignment horizontal="left"/>
    </xf>
    <xf numFmtId="164" fontId="49" fillId="8" borderId="10" xfId="0" applyFont="1" applyFill="1" applyBorder="1" applyAlignment="1">
      <alignment horizontal="right"/>
    </xf>
    <xf numFmtId="164" fontId="49" fillId="8" borderId="10" xfId="0" applyFont="1" applyFill="1" applyBorder="1" applyAlignment="1" applyProtection="1">
      <alignment horizontal="right"/>
    </xf>
    <xf numFmtId="1" fontId="31" fillId="8" borderId="0" xfId="0" applyNumberFormat="1" applyFont="1" applyFill="1" applyBorder="1" applyAlignment="1" applyProtection="1">
      <alignment horizontal="left" vertical="center" wrapText="1"/>
    </xf>
    <xf numFmtId="179" fontId="31" fillId="8" borderId="0" xfId="0" applyNumberFormat="1" applyFont="1" applyFill="1" applyBorder="1" applyAlignment="1">
      <alignment horizontal="right" vertical="center" wrapText="1"/>
    </xf>
    <xf numFmtId="3" fontId="31" fillId="8" borderId="0" xfId="0" applyNumberFormat="1" applyFont="1" applyFill="1" applyBorder="1" applyAlignment="1" applyProtection="1">
      <alignment horizontal="right" vertical="center" wrapText="1"/>
    </xf>
    <xf numFmtId="3" fontId="31" fillId="8" borderId="0" xfId="0" applyNumberFormat="1" applyFont="1" applyFill="1" applyBorder="1"/>
    <xf numFmtId="1" fontId="31" fillId="8" borderId="8" xfId="0" applyNumberFormat="1" applyFont="1" applyFill="1" applyBorder="1" applyAlignment="1" applyProtection="1">
      <alignment horizontal="left" vertical="center" wrapText="1"/>
    </xf>
    <xf numFmtId="179" fontId="31" fillId="8" borderId="8" xfId="0" applyNumberFormat="1" applyFont="1" applyFill="1" applyBorder="1" applyAlignment="1">
      <alignment horizontal="right" vertical="center" wrapText="1"/>
    </xf>
    <xf numFmtId="3" fontId="31" fillId="8" borderId="8" xfId="0" applyNumberFormat="1" applyFont="1" applyFill="1" applyBorder="1" applyAlignment="1" applyProtection="1">
      <alignment horizontal="right" vertical="center" wrapText="1"/>
    </xf>
    <xf numFmtId="164" fontId="49" fillId="8" borderId="10" xfId="0" applyFont="1" applyFill="1" applyBorder="1" applyAlignment="1">
      <alignment horizontal="right" vertical="center"/>
    </xf>
    <xf numFmtId="164" fontId="49" fillId="8" borderId="10" xfId="0" applyFont="1" applyFill="1" applyBorder="1" applyAlignment="1" applyProtection="1">
      <alignment horizontal="right" vertical="center"/>
    </xf>
    <xf numFmtId="164" fontId="58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0" fontId="40" fillId="0" borderId="0" xfId="6"/>
    <xf numFmtId="0" fontId="40" fillId="10" borderId="0" xfId="6" applyFill="1"/>
    <xf numFmtId="0" fontId="40" fillId="11" borderId="0" xfId="6" applyFill="1"/>
    <xf numFmtId="0" fontId="40" fillId="12" borderId="0" xfId="6" applyFill="1"/>
    <xf numFmtId="0" fontId="40" fillId="13" borderId="0" xfId="6" applyFill="1"/>
    <xf numFmtId="0" fontId="41" fillId="0" borderId="0" xfId="6" applyFont="1" applyAlignment="1">
      <alignment horizontal="center"/>
    </xf>
    <xf numFmtId="0" fontId="41" fillId="0" borderId="0" xfId="6" applyFont="1"/>
    <xf numFmtId="168" fontId="40" fillId="0" borderId="0" xfId="6" applyNumberFormat="1"/>
    <xf numFmtId="3" fontId="60" fillId="0" borderId="16" xfId="6" applyNumberFormat="1" applyFont="1" applyBorder="1"/>
    <xf numFmtId="2" fontId="40" fillId="0" borderId="0" xfId="6" applyNumberFormat="1"/>
    <xf numFmtId="3" fontId="40" fillId="0" borderId="0" xfId="6" applyNumberFormat="1"/>
    <xf numFmtId="2" fontId="0" fillId="0" borderId="0" xfId="10" applyNumberFormat="1" applyFont="1"/>
    <xf numFmtId="3" fontId="60" fillId="0" borderId="17" xfId="6" applyNumberFormat="1" applyFont="1" applyBorder="1"/>
    <xf numFmtId="181" fontId="0" fillId="0" borderId="0" xfId="11" applyNumberFormat="1" applyFont="1"/>
    <xf numFmtId="166" fontId="40" fillId="0" borderId="0" xfId="6" applyNumberFormat="1"/>
    <xf numFmtId="182" fontId="40" fillId="0" borderId="0" xfId="6" applyNumberFormat="1"/>
    <xf numFmtId="3" fontId="40" fillId="0" borderId="0" xfId="6" applyNumberFormat="1" applyAlignment="1">
      <alignment horizontal="right"/>
    </xf>
    <xf numFmtId="0" fontId="40" fillId="0" borderId="0" xfId="6" applyFill="1" applyBorder="1"/>
    <xf numFmtId="4" fontId="40" fillId="0" borderId="0" xfId="6" applyNumberFormat="1" applyAlignment="1">
      <alignment horizontal="center"/>
    </xf>
    <xf numFmtId="0" fontId="40" fillId="0" borderId="0" xfId="6" applyBorder="1"/>
    <xf numFmtId="3" fontId="60" fillId="0" borderId="0" xfId="6" applyNumberFormat="1" applyFont="1" applyFill="1" applyBorder="1"/>
    <xf numFmtId="0" fontId="61" fillId="0" borderId="0" xfId="6" applyFont="1" applyFill="1" applyBorder="1" applyAlignment="1">
      <alignment horizontal="center" vertical="center" wrapText="1"/>
    </xf>
    <xf numFmtId="181" fontId="0" fillId="0" borderId="0" xfId="11" applyNumberFormat="1" applyFont="1" applyFill="1" applyBorder="1"/>
    <xf numFmtId="164" fontId="62" fillId="0" borderId="0" xfId="0" applyFont="1"/>
    <xf numFmtId="0" fontId="14" fillId="0" borderId="0" xfId="7" applyFont="1" applyFill="1" applyBorder="1" applyAlignment="1" applyProtection="1">
      <alignment horizontal="left" vertical="top" wrapText="1"/>
    </xf>
    <xf numFmtId="3" fontId="6" fillId="0" borderId="0" xfId="0" applyNumberFormat="1" applyFont="1" applyFill="1" applyBorder="1" applyProtection="1"/>
    <xf numFmtId="1" fontId="6" fillId="0" borderId="0" xfId="0" applyNumberFormat="1" applyFont="1" applyFill="1" applyBorder="1" applyProtection="1"/>
    <xf numFmtId="170" fontId="6" fillId="0" borderId="0" xfId="0" applyNumberFormat="1" applyFont="1" applyFill="1" applyBorder="1" applyProtection="1"/>
    <xf numFmtId="177" fontId="19" fillId="0" borderId="0" xfId="0" applyNumberFormat="1" applyFont="1" applyFill="1" applyBorder="1" applyProtection="1"/>
    <xf numFmtId="22" fontId="31" fillId="8" borderId="0" xfId="0" applyNumberFormat="1" applyFont="1" applyFill="1" applyBorder="1" applyAlignment="1">
      <alignment horizontal="right"/>
    </xf>
    <xf numFmtId="16" fontId="31" fillId="8" borderId="0" xfId="0" applyNumberFormat="1" applyFont="1" applyFill="1" applyBorder="1" applyAlignment="1">
      <alignment horizontal="right"/>
    </xf>
    <xf numFmtId="168" fontId="0" fillId="0" borderId="0" xfId="0" applyNumberFormat="1"/>
    <xf numFmtId="164" fontId="63" fillId="0" borderId="0" xfId="0" applyFont="1"/>
    <xf numFmtId="166" fontId="6" fillId="0" borderId="0" xfId="0" applyNumberFormat="1" applyFont="1" applyFill="1" applyBorder="1" applyProtection="1"/>
    <xf numFmtId="17" fontId="31" fillId="8" borderId="0" xfId="0" applyNumberFormat="1" applyFont="1" applyFill="1" applyBorder="1" applyAlignment="1">
      <alignment horizontal="left"/>
    </xf>
    <xf numFmtId="178" fontId="31" fillId="8" borderId="0" xfId="0" applyNumberFormat="1" applyFont="1" applyFill="1" applyBorder="1"/>
    <xf numFmtId="164" fontId="31" fillId="0" borderId="0" xfId="0" applyFont="1" applyBorder="1"/>
    <xf numFmtId="0" fontId="31" fillId="0" borderId="0" xfId="12" applyFont="1" applyFill="1" applyBorder="1" applyAlignment="1" applyProtection="1">
      <alignment horizontal="right"/>
    </xf>
    <xf numFmtId="164" fontId="3" fillId="4" borderId="0" xfId="0" applyFont="1" applyFill="1" applyBorder="1" applyProtection="1"/>
    <xf numFmtId="164" fontId="35" fillId="4" borderId="0" xfId="0" applyFont="1" applyFill="1" applyBorder="1" applyAlignment="1" applyProtection="1">
      <alignment horizontal="right"/>
    </xf>
    <xf numFmtId="164" fontId="14" fillId="4" borderId="0" xfId="0" applyFont="1" applyFill="1" applyBorder="1" applyAlignment="1" applyProtection="1">
      <alignment horizontal="left" vertical="center"/>
    </xf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Border="1" applyAlignment="1" applyProtection="1">
      <alignment horizontal="right"/>
    </xf>
    <xf numFmtId="164" fontId="9" fillId="0" borderId="0" xfId="0" quotePrefix="1" applyFont="1" applyFill="1" applyBorder="1" applyProtection="1"/>
    <xf numFmtId="2" fontId="32" fillId="0" borderId="0" xfId="0" applyNumberFormat="1" applyFont="1" applyFill="1" applyBorder="1" applyProtection="1"/>
    <xf numFmtId="164" fontId="0" fillId="0" borderId="0" xfId="0" applyBorder="1"/>
    <xf numFmtId="164" fontId="65" fillId="0" borderId="0" xfId="0" applyFont="1"/>
    <xf numFmtId="164" fontId="65" fillId="0" borderId="0" xfId="0" applyFont="1" applyBorder="1"/>
    <xf numFmtId="164" fontId="66" fillId="0" borderId="0" xfId="0" applyFont="1" applyFill="1" applyBorder="1" applyAlignment="1" applyProtection="1">
      <alignment horizontal="right"/>
    </xf>
    <xf numFmtId="166" fontId="65" fillId="0" borderId="0" xfId="0" applyNumberFormat="1" applyFont="1"/>
    <xf numFmtId="164" fontId="52" fillId="8" borderId="0" xfId="0" applyFont="1" applyFill="1" applyBorder="1" applyAlignment="1">
      <alignment horizontal="left"/>
    </xf>
    <xf numFmtId="3" fontId="31" fillId="8" borderId="0" xfId="0" applyNumberFormat="1" applyFont="1" applyFill="1" applyBorder="1" applyAlignment="1"/>
    <xf numFmtId="166" fontId="52" fillId="8" borderId="0" xfId="0" applyNumberFormat="1" applyFont="1" applyFill="1" applyBorder="1" applyAlignment="1"/>
    <xf numFmtId="178" fontId="67" fillId="0" borderId="0" xfId="0" applyNumberFormat="1" applyFont="1" applyFill="1" applyBorder="1" applyAlignment="1">
      <alignment horizontal="right" vertical="center"/>
    </xf>
    <xf numFmtId="0" fontId="14" fillId="0" borderId="0" xfId="7" applyFont="1" applyFill="1" applyBorder="1" applyAlignment="1" applyProtection="1">
      <alignment horizontal="left" vertical="top" wrapText="1"/>
    </xf>
    <xf numFmtId="164" fontId="68" fillId="0" borderId="0" xfId="0" applyFont="1"/>
    <xf numFmtId="2" fontId="47" fillId="5" borderId="0" xfId="0" applyNumberFormat="1" applyFont="1" applyFill="1" applyBorder="1" applyAlignment="1" applyProtection="1">
      <alignment horizontal="right"/>
    </xf>
    <xf numFmtId="0" fontId="14" fillId="0" borderId="0" xfId="7" applyFont="1" applyFill="1" applyBorder="1" applyAlignment="1" applyProtection="1">
      <alignment vertical="top" wrapText="1"/>
    </xf>
    <xf numFmtId="0" fontId="14" fillId="0" borderId="0" xfId="7" applyFont="1" applyFill="1" applyBorder="1" applyAlignment="1" applyProtection="1">
      <alignment horizontal="left" vertical="top" wrapText="1"/>
    </xf>
    <xf numFmtId="164" fontId="47" fillId="5" borderId="9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47" fillId="5" borderId="9" xfId="0" applyFont="1" applyFill="1" applyBorder="1" applyAlignment="1">
      <alignment horizontal="right"/>
    </xf>
    <xf numFmtId="164" fontId="49" fillId="0" borderId="0" xfId="0" applyFont="1" applyAlignment="1">
      <alignment horizontal="center" vertical="center"/>
    </xf>
    <xf numFmtId="164" fontId="43" fillId="0" borderId="0" xfId="0" applyFont="1" applyFill="1" applyBorder="1" applyAlignment="1">
      <alignment horizontal="left" vertical="center" wrapText="1"/>
    </xf>
    <xf numFmtId="164" fontId="44" fillId="0" borderId="0" xfId="0" applyFont="1" applyFill="1" applyBorder="1" applyAlignment="1">
      <alignment horizontal="left" vertical="center" wrapText="1"/>
    </xf>
    <xf numFmtId="164" fontId="49" fillId="8" borderId="10" xfId="0" applyFont="1" applyFill="1" applyBorder="1" applyAlignment="1">
      <alignment horizontal="center"/>
    </xf>
    <xf numFmtId="164" fontId="12" fillId="0" borderId="0" xfId="0" applyFont="1" applyFill="1" applyAlignment="1" applyProtection="1">
      <alignment horizontal="right"/>
    </xf>
    <xf numFmtId="2" fontId="27" fillId="8" borderId="3" xfId="0" applyNumberFormat="1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 vertical="center" wrapText="1"/>
    </xf>
    <xf numFmtId="2" fontId="14" fillId="8" borderId="1" xfId="0" applyNumberFormat="1" applyFont="1" applyFill="1" applyBorder="1" applyAlignment="1" applyProtection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 applyProtection="1">
      <alignment horizontal="center"/>
    </xf>
    <xf numFmtId="164" fontId="9" fillId="0" borderId="0" xfId="0" applyFont="1" applyFill="1" applyBorder="1" applyAlignment="1" applyProtection="1">
      <alignment horizontal="center"/>
    </xf>
    <xf numFmtId="164" fontId="6" fillId="0" borderId="0" xfId="0" applyFont="1" applyFill="1" applyBorder="1" applyAlignment="1" applyProtection="1">
      <alignment horizontal="center" wrapText="1"/>
    </xf>
    <xf numFmtId="164" fontId="30" fillId="0" borderId="0" xfId="0" applyFont="1" applyFill="1" applyBorder="1" applyAlignment="1" applyProtection="1">
      <alignment horizontal="center"/>
    </xf>
    <xf numFmtId="164" fontId="49" fillId="8" borderId="11" xfId="0" applyFont="1" applyFill="1" applyBorder="1" applyAlignment="1">
      <alignment horizontal="center"/>
    </xf>
    <xf numFmtId="0" fontId="49" fillId="8" borderId="14" xfId="5" applyFont="1" applyFill="1" applyBorder="1" applyAlignment="1">
      <alignment horizontal="center"/>
    </xf>
    <xf numFmtId="164" fontId="53" fillId="8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166" fontId="49" fillId="8" borderId="10" xfId="5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right" vertical="center"/>
    </xf>
    <xf numFmtId="183" fontId="33" fillId="0" borderId="0" xfId="0" applyNumberFormat="1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horizontal="right" vertical="center"/>
    </xf>
  </cellXfs>
  <cellStyles count="13">
    <cellStyle name="Euro" xfId="1"/>
    <cellStyle name="Hipervínculo" xfId="2" builtinId="8"/>
    <cellStyle name="Millares [0]" xfId="3" builtinId="6"/>
    <cellStyle name="Millares 3" xfId="11"/>
    <cellStyle name="Neutral 2" xfId="9"/>
    <cellStyle name="Normal" xfId="0" builtinId="0"/>
    <cellStyle name="Normal 2" xfId="12"/>
    <cellStyle name="Normal 3" xfId="8"/>
    <cellStyle name="Normal 4" xfId="5"/>
    <cellStyle name="Normal 4 2" xfId="6"/>
    <cellStyle name="Normal 7" xfId="7"/>
    <cellStyle name="Normal_A1 Comparacion Internacional" xfId="4"/>
    <cellStyle name="Porcentaje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5F5F5"/>
      <color rgb="FF8D3694"/>
      <color rgb="FFC8EC14"/>
      <color rgb="FFC6FA06"/>
      <color rgb="FFA6A6A6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9.3786654643157372E-2"/>
          <c:w val="0.89139096346862223"/>
          <c:h val="0.79576253350329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1'!$C$22:$C$31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1'!$Q$22:$Q$31</c:f>
              <c:numCache>
                <c:formatCode>0</c:formatCode>
                <c:ptCount val="10"/>
                <c:pt idx="0">
                  <c:v>265.20546100000001</c:v>
                </c:pt>
                <c:pt idx="1">
                  <c:v>252.659763</c:v>
                </c:pt>
                <c:pt idx="2">
                  <c:v>260.52695008300014</c:v>
                </c:pt>
                <c:pt idx="3">
                  <c:v>255.597405305</c:v>
                </c:pt>
                <c:pt idx="4">
                  <c:v>252.01422230000014</c:v>
                </c:pt>
                <c:pt idx="5">
                  <c:v>246.36841057999996</c:v>
                </c:pt>
                <c:pt idx="6">
                  <c:v>243.54382805300008</c:v>
                </c:pt>
                <c:pt idx="7">
                  <c:v>248.39830928399985</c:v>
                </c:pt>
                <c:pt idx="8">
                  <c:v>250.09898939300007</c:v>
                </c:pt>
                <c:pt idx="9">
                  <c:v>252.74036847700012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557272728"/>
        <c:axId val="557273120"/>
      </c:barChart>
      <c:catAx>
        <c:axId val="55727272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3120"/>
        <c:crosses val="autoZero"/>
        <c:auto val="1"/>
        <c:lblAlgn val="ctr"/>
        <c:lblOffset val="100"/>
        <c:noMultiLvlLbl val="0"/>
      </c:catAx>
      <c:valAx>
        <c:axId val="557273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TWh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7348527636584E-2"/>
          <c:y val="0.1658314293447132"/>
          <c:w val="0.85178868068706604"/>
          <c:h val="0.67726732000226586"/>
        </c:manualLayout>
      </c:layout>
      <c:lineChart>
        <c:grouping val="standard"/>
        <c:varyColors val="0"/>
        <c:ser>
          <c:idx val="3"/>
          <c:order val="2"/>
          <c:tx>
            <c:strRef>
              <c:f>'Data 1'!$G$67</c:f>
              <c:strCache>
                <c:ptCount val="1"/>
                <c:pt idx="0">
                  <c:v>(2013) 27 febrero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'Data 1'!$C$68:$C$91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1'!$G$68:$G$91</c:f>
              <c:numCache>
                <c:formatCode>#,##0</c:formatCode>
                <c:ptCount val="24"/>
                <c:pt idx="0">
                  <c:v>29090.7</c:v>
                </c:pt>
                <c:pt idx="1">
                  <c:v>26345.1</c:v>
                </c:pt>
                <c:pt idx="2">
                  <c:v>24806.7</c:v>
                </c:pt>
                <c:pt idx="3">
                  <c:v>24466</c:v>
                </c:pt>
                <c:pt idx="4">
                  <c:v>24373.7</c:v>
                </c:pt>
                <c:pt idx="5">
                  <c:v>25127.8</c:v>
                </c:pt>
                <c:pt idx="6">
                  <c:v>28223.5</c:v>
                </c:pt>
                <c:pt idx="7">
                  <c:v>33441.1</c:v>
                </c:pt>
                <c:pt idx="8">
                  <c:v>36519.9</c:v>
                </c:pt>
                <c:pt idx="9">
                  <c:v>37551.699999999997</c:v>
                </c:pt>
                <c:pt idx="10">
                  <c:v>38383.9</c:v>
                </c:pt>
                <c:pt idx="11">
                  <c:v>37958.199999999997</c:v>
                </c:pt>
                <c:pt idx="12">
                  <c:v>37405.199999999997</c:v>
                </c:pt>
                <c:pt idx="13">
                  <c:v>37263.199999999997</c:v>
                </c:pt>
                <c:pt idx="14">
                  <c:v>35494.5</c:v>
                </c:pt>
                <c:pt idx="15">
                  <c:v>35271.599999999999</c:v>
                </c:pt>
                <c:pt idx="16">
                  <c:v>35716.5</c:v>
                </c:pt>
                <c:pt idx="17">
                  <c:v>35299.800000000003</c:v>
                </c:pt>
                <c:pt idx="18">
                  <c:v>35865.300000000003</c:v>
                </c:pt>
                <c:pt idx="19">
                  <c:v>39119.9</c:v>
                </c:pt>
                <c:pt idx="20">
                  <c:v>39963.300000000003</c:v>
                </c:pt>
                <c:pt idx="21">
                  <c:v>38441.699999999997</c:v>
                </c:pt>
                <c:pt idx="22">
                  <c:v>35562.5</c:v>
                </c:pt>
                <c:pt idx="23">
                  <c:v>31857.5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1'!$H$67</c:f>
              <c:strCache>
                <c:ptCount val="1"/>
                <c:pt idx="0">
                  <c:v>(2014) 4 febrero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'Data 1'!$C$68:$C$91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1'!$H$68:$H$91</c:f>
              <c:numCache>
                <c:formatCode>#,##0</c:formatCode>
                <c:ptCount val="24"/>
                <c:pt idx="0">
                  <c:v>28309</c:v>
                </c:pt>
                <c:pt idx="1">
                  <c:v>25917</c:v>
                </c:pt>
                <c:pt idx="2">
                  <c:v>24688</c:v>
                </c:pt>
                <c:pt idx="3">
                  <c:v>24031</c:v>
                </c:pt>
                <c:pt idx="4">
                  <c:v>24014</c:v>
                </c:pt>
                <c:pt idx="5">
                  <c:v>24637</c:v>
                </c:pt>
                <c:pt idx="6">
                  <c:v>27166</c:v>
                </c:pt>
                <c:pt idx="7">
                  <c:v>32087</c:v>
                </c:pt>
                <c:pt idx="8">
                  <c:v>35251</c:v>
                </c:pt>
                <c:pt idx="9">
                  <c:v>36570</c:v>
                </c:pt>
                <c:pt idx="10">
                  <c:v>37219</c:v>
                </c:pt>
                <c:pt idx="11">
                  <c:v>37155</c:v>
                </c:pt>
                <c:pt idx="12">
                  <c:v>37025</c:v>
                </c:pt>
                <c:pt idx="13">
                  <c:v>36814</c:v>
                </c:pt>
                <c:pt idx="14">
                  <c:v>35513</c:v>
                </c:pt>
                <c:pt idx="15">
                  <c:v>34944</c:v>
                </c:pt>
                <c:pt idx="16">
                  <c:v>34965</c:v>
                </c:pt>
                <c:pt idx="17">
                  <c:v>35369</c:v>
                </c:pt>
                <c:pt idx="18">
                  <c:v>36648</c:v>
                </c:pt>
                <c:pt idx="19">
                  <c:v>38474</c:v>
                </c:pt>
                <c:pt idx="20">
                  <c:v>38669</c:v>
                </c:pt>
                <c:pt idx="21">
                  <c:v>37714</c:v>
                </c:pt>
                <c:pt idx="22">
                  <c:v>34758</c:v>
                </c:pt>
                <c:pt idx="23">
                  <c:v>31319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1'!$I$67</c:f>
              <c:strCache>
                <c:ptCount val="1"/>
                <c:pt idx="0">
                  <c:v>(2015) 4 febrero</c:v>
                </c:pt>
              </c:strCache>
            </c:strRef>
          </c:tx>
          <c:marker>
            <c:symbol val="none"/>
          </c:marker>
          <c:val>
            <c:numRef>
              <c:f>'Data 1'!$I$68:$I$91</c:f>
              <c:numCache>
                <c:formatCode>#,##0</c:formatCode>
                <c:ptCount val="24"/>
                <c:pt idx="0">
                  <c:v>29734.871999999999</c:v>
                </c:pt>
                <c:pt idx="1">
                  <c:v>27495.386999999999</c:v>
                </c:pt>
                <c:pt idx="2">
                  <c:v>25998.396000000001</c:v>
                </c:pt>
                <c:pt idx="3">
                  <c:v>25549.628000000001</c:v>
                </c:pt>
                <c:pt idx="4">
                  <c:v>25157.383999999998</c:v>
                </c:pt>
                <c:pt idx="5">
                  <c:v>25926.485000000001</c:v>
                </c:pt>
                <c:pt idx="6">
                  <c:v>28654.249</c:v>
                </c:pt>
                <c:pt idx="7">
                  <c:v>33637.370000000003</c:v>
                </c:pt>
                <c:pt idx="8">
                  <c:v>36527.307999999997</c:v>
                </c:pt>
                <c:pt idx="9">
                  <c:v>38097.336000000003</c:v>
                </c:pt>
                <c:pt idx="10">
                  <c:v>38791.629999999997</c:v>
                </c:pt>
                <c:pt idx="11">
                  <c:v>38741.523999999998</c:v>
                </c:pt>
                <c:pt idx="12">
                  <c:v>38556.813000000002</c:v>
                </c:pt>
                <c:pt idx="13">
                  <c:v>38534.690999999999</c:v>
                </c:pt>
                <c:pt idx="14">
                  <c:v>37091.449000000001</c:v>
                </c:pt>
                <c:pt idx="15">
                  <c:v>36773.593999999997</c:v>
                </c:pt>
                <c:pt idx="16">
                  <c:v>36599.593999999997</c:v>
                </c:pt>
                <c:pt idx="17">
                  <c:v>36927.99</c:v>
                </c:pt>
                <c:pt idx="18">
                  <c:v>38010.114000000001</c:v>
                </c:pt>
                <c:pt idx="19">
                  <c:v>40305.625</c:v>
                </c:pt>
                <c:pt idx="20">
                  <c:v>40323.766000000003</c:v>
                </c:pt>
                <c:pt idx="21">
                  <c:v>39155.991999999998</c:v>
                </c:pt>
                <c:pt idx="22">
                  <c:v>36331.85</c:v>
                </c:pt>
                <c:pt idx="23">
                  <c:v>32829.544000000002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1'!$J$67</c:f>
              <c:strCache>
                <c:ptCount val="1"/>
                <c:pt idx="0">
                  <c:v>(2016) 6 septiembre</c:v>
                </c:pt>
              </c:strCache>
            </c:strRef>
          </c:tx>
          <c:marker>
            <c:symbol val="none"/>
          </c:marker>
          <c:val>
            <c:numRef>
              <c:f>'Data 1'!$J$68:$J$91</c:f>
              <c:numCache>
                <c:formatCode>#,##0</c:formatCode>
                <c:ptCount val="24"/>
                <c:pt idx="0">
                  <c:v>30272.834999999999</c:v>
                </c:pt>
                <c:pt idx="1">
                  <c:v>28184.644</c:v>
                </c:pt>
                <c:pt idx="2">
                  <c:v>26674.001</c:v>
                </c:pt>
                <c:pt idx="3">
                  <c:v>25966.913</c:v>
                </c:pt>
                <c:pt idx="4">
                  <c:v>25634.508000000002</c:v>
                </c:pt>
                <c:pt idx="5">
                  <c:v>25767.664000000001</c:v>
                </c:pt>
                <c:pt idx="6">
                  <c:v>27545.268</c:v>
                </c:pt>
                <c:pt idx="7">
                  <c:v>30011.603999999999</c:v>
                </c:pt>
                <c:pt idx="8">
                  <c:v>31958.379000000001</c:v>
                </c:pt>
                <c:pt idx="9">
                  <c:v>34314.942000000003</c:v>
                </c:pt>
                <c:pt idx="10">
                  <c:v>36048.141000000003</c:v>
                </c:pt>
                <c:pt idx="11">
                  <c:v>37514.11</c:v>
                </c:pt>
                <c:pt idx="12">
                  <c:v>39048.542999999998</c:v>
                </c:pt>
                <c:pt idx="13">
                  <c:v>40143.993999999999</c:v>
                </c:pt>
                <c:pt idx="14">
                  <c:v>39824.531000000003</c:v>
                </c:pt>
                <c:pt idx="15">
                  <c:v>39657.337</c:v>
                </c:pt>
                <c:pt idx="16">
                  <c:v>39724.39</c:v>
                </c:pt>
                <c:pt idx="17">
                  <c:v>39509.758999999998</c:v>
                </c:pt>
                <c:pt idx="18">
                  <c:v>38705.442000000003</c:v>
                </c:pt>
                <c:pt idx="19">
                  <c:v>37626.425999999999</c:v>
                </c:pt>
                <c:pt idx="20">
                  <c:v>37189</c:v>
                </c:pt>
                <c:pt idx="21">
                  <c:v>38117.504000000001</c:v>
                </c:pt>
                <c:pt idx="22">
                  <c:v>35532.201000000001</c:v>
                </c:pt>
                <c:pt idx="23">
                  <c:v>32869.332999999999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1'!$K$67</c:f>
              <c:strCache>
                <c:ptCount val="1"/>
                <c:pt idx="0">
                  <c:v>(2017) 18 enero</c:v>
                </c:pt>
              </c:strCache>
            </c:strRef>
          </c:tx>
          <c:marker>
            <c:symbol val="none"/>
          </c:marker>
          <c:val>
            <c:numRef>
              <c:f>'Data 1'!$K$68:$K$91</c:f>
              <c:numCache>
                <c:formatCode>#,##0</c:formatCode>
                <c:ptCount val="24"/>
                <c:pt idx="0">
                  <c:v>29631.804</c:v>
                </c:pt>
                <c:pt idx="1">
                  <c:v>27301.991000000002</c:v>
                </c:pt>
                <c:pt idx="2">
                  <c:v>25943.218000000001</c:v>
                </c:pt>
                <c:pt idx="3">
                  <c:v>25543.609</c:v>
                </c:pt>
                <c:pt idx="4">
                  <c:v>25425.165000000001</c:v>
                </c:pt>
                <c:pt idx="5">
                  <c:v>26017.829000000002</c:v>
                </c:pt>
                <c:pt idx="6">
                  <c:v>28665.567999999999</c:v>
                </c:pt>
                <c:pt idx="7">
                  <c:v>33897.599000000002</c:v>
                </c:pt>
                <c:pt idx="8">
                  <c:v>37667.61</c:v>
                </c:pt>
                <c:pt idx="9">
                  <c:v>39131.94</c:v>
                </c:pt>
                <c:pt idx="10">
                  <c:v>39840.921999999999</c:v>
                </c:pt>
                <c:pt idx="11">
                  <c:v>39867.508000000002</c:v>
                </c:pt>
                <c:pt idx="12">
                  <c:v>39653.468999999997</c:v>
                </c:pt>
                <c:pt idx="13">
                  <c:v>39484.146999999997</c:v>
                </c:pt>
                <c:pt idx="14">
                  <c:v>38300.010999999999</c:v>
                </c:pt>
                <c:pt idx="15">
                  <c:v>37795.743999999999</c:v>
                </c:pt>
                <c:pt idx="16">
                  <c:v>37685.932000000001</c:v>
                </c:pt>
                <c:pt idx="17">
                  <c:v>38114.408000000003</c:v>
                </c:pt>
                <c:pt idx="18">
                  <c:v>39782.711000000003</c:v>
                </c:pt>
                <c:pt idx="19">
                  <c:v>40938.267</c:v>
                </c:pt>
                <c:pt idx="20">
                  <c:v>41015.398999999998</c:v>
                </c:pt>
                <c:pt idx="21">
                  <c:v>39737.271999999997</c:v>
                </c:pt>
                <c:pt idx="22">
                  <c:v>36637.466</c:v>
                </c:pt>
                <c:pt idx="23">
                  <c:v>33068.67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85624"/>
        <c:axId val="599086016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1'!$E$67</c15:sqref>
                        </c15:formulaRef>
                      </c:ext>
                    </c:extLst>
                    <c:strCache>
                      <c:ptCount val="1"/>
                      <c:pt idx="0">
                        <c:v>(2011) 24 enero </c:v>
                      </c:pt>
                    </c:strCache>
                  </c:strRef>
                </c:tx>
                <c:spPr>
                  <a:ln w="25400">
                    <a:solidFill>
                      <a:srgbClr val="92D05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'Data 1'!$C$68:$C$91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'Data 1'!$E$68:$E$91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29651.3</c:v>
                      </c:pt>
                      <c:pt idx="1">
                        <c:v>26677.1</c:v>
                      </c:pt>
                      <c:pt idx="2">
                        <c:v>25025.3</c:v>
                      </c:pt>
                      <c:pt idx="3">
                        <c:v>24488.7</c:v>
                      </c:pt>
                      <c:pt idx="4">
                        <c:v>24453.4</c:v>
                      </c:pt>
                      <c:pt idx="5">
                        <c:v>25367.9</c:v>
                      </c:pt>
                      <c:pt idx="6">
                        <c:v>28887.1</c:v>
                      </c:pt>
                      <c:pt idx="7">
                        <c:v>33720.5</c:v>
                      </c:pt>
                      <c:pt idx="8">
                        <c:v>39412.9</c:v>
                      </c:pt>
                      <c:pt idx="9">
                        <c:v>40742</c:v>
                      </c:pt>
                      <c:pt idx="10">
                        <c:v>41677.599999999999</c:v>
                      </c:pt>
                      <c:pt idx="11">
                        <c:v>41861</c:v>
                      </c:pt>
                      <c:pt idx="12">
                        <c:v>41097.300000000003</c:v>
                      </c:pt>
                      <c:pt idx="13">
                        <c:v>40364.1</c:v>
                      </c:pt>
                      <c:pt idx="14">
                        <c:v>38626.6</c:v>
                      </c:pt>
                      <c:pt idx="15">
                        <c:v>38154.800000000003</c:v>
                      </c:pt>
                      <c:pt idx="16">
                        <c:v>38409.1</c:v>
                      </c:pt>
                      <c:pt idx="17">
                        <c:v>39839.4</c:v>
                      </c:pt>
                      <c:pt idx="18">
                        <c:v>42001</c:v>
                      </c:pt>
                      <c:pt idx="19">
                        <c:v>44106.7</c:v>
                      </c:pt>
                      <c:pt idx="20">
                        <c:v>43609.4</c:v>
                      </c:pt>
                      <c:pt idx="21">
                        <c:v>41952.1</c:v>
                      </c:pt>
                      <c:pt idx="22">
                        <c:v>39128</c:v>
                      </c:pt>
                      <c:pt idx="23">
                        <c:v>35222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1'!$F$67</c15:sqref>
                        </c15:formulaRef>
                      </c:ext>
                    </c:extLst>
                    <c:strCache>
                      <c:ptCount val="1"/>
                      <c:pt idx="0">
                        <c:v>(2012) 13 febrero </c:v>
                      </c:pt>
                    </c:strCache>
                  </c:strRef>
                </c:tx>
                <c:spPr>
                  <a:ln w="25400">
                    <a:solidFill>
                      <a:srgbClr val="9900CC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1'!$C$68:$C$91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1'!$F$68:$F$91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28932.6</c:v>
                      </c:pt>
                      <c:pt idx="1">
                        <c:v>26096.7</c:v>
                      </c:pt>
                      <c:pt idx="2">
                        <c:v>24672.3</c:v>
                      </c:pt>
                      <c:pt idx="3">
                        <c:v>23920.799999999999</c:v>
                      </c:pt>
                      <c:pt idx="4">
                        <c:v>23803.1</c:v>
                      </c:pt>
                      <c:pt idx="5">
                        <c:v>24554.799999999999</c:v>
                      </c:pt>
                      <c:pt idx="6">
                        <c:v>28409.200000000001</c:v>
                      </c:pt>
                      <c:pt idx="7">
                        <c:v>33836.300000000003</c:v>
                      </c:pt>
                      <c:pt idx="8">
                        <c:v>38434.5</c:v>
                      </c:pt>
                      <c:pt idx="9">
                        <c:v>40347.199999999997</c:v>
                      </c:pt>
                      <c:pt idx="10">
                        <c:v>41465.599999999999</c:v>
                      </c:pt>
                      <c:pt idx="11">
                        <c:v>41620.9</c:v>
                      </c:pt>
                      <c:pt idx="12">
                        <c:v>40745.599999999999</c:v>
                      </c:pt>
                      <c:pt idx="13">
                        <c:v>39671.4</c:v>
                      </c:pt>
                      <c:pt idx="14">
                        <c:v>38499.5</c:v>
                      </c:pt>
                      <c:pt idx="15">
                        <c:v>38146.1</c:v>
                      </c:pt>
                      <c:pt idx="16">
                        <c:v>38122.699999999997</c:v>
                      </c:pt>
                      <c:pt idx="17">
                        <c:v>38554.6</c:v>
                      </c:pt>
                      <c:pt idx="18">
                        <c:v>40536.5</c:v>
                      </c:pt>
                      <c:pt idx="19">
                        <c:v>42629.5</c:v>
                      </c:pt>
                      <c:pt idx="20">
                        <c:v>43010.2</c:v>
                      </c:pt>
                      <c:pt idx="21">
                        <c:v>41504.9</c:v>
                      </c:pt>
                      <c:pt idx="22">
                        <c:v>38636.9</c:v>
                      </c:pt>
                      <c:pt idx="23">
                        <c:v>35047.199999999997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59908562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99086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99086016"/>
        <c:scaling>
          <c:orientation val="minMax"/>
          <c:min val="2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99085624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67781875366844"/>
          <c:y val="1.9762845849802372E-2"/>
          <c:w val="0.8893221928541053"/>
          <c:h val="7.8175832286367042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horaria (MWh)</a:t>
            </a:r>
          </a:p>
        </c:rich>
      </c:tx>
      <c:layout>
        <c:manualLayout>
          <c:xMode val="edge"/>
          <c:yMode val="edge"/>
          <c:x val="0.56722768643343791"/>
          <c:y val="7.64165274795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89156626506021E-2"/>
          <c:y val="0.14712916567247278"/>
          <c:w val="0.86445783132530118"/>
          <c:h val="0.73282072695458522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359185272228747"/>
                  <c:y val="-8.986824288014112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5918527222875"/>
                  <c:y val="-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1'!$C$95:$C$101</c15:sqref>
                  </c15:fullRef>
                </c:ext>
              </c:extLst>
              <c:f>'Data 1'!$C$97:$C$101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1'!$E$105:$E$111</c15:sqref>
                  </c15:fullRef>
                </c:ext>
              </c:extLst>
              <c:f>'Data 1'!$E$107:$E$111</c:f>
              <c:numCache>
                <c:formatCode>#,##0</c:formatCode>
                <c:ptCount val="5"/>
                <c:pt idx="0">
                  <c:v>37399</c:v>
                </c:pt>
                <c:pt idx="1">
                  <c:v>37020</c:v>
                </c:pt>
                <c:pt idx="2">
                  <c:v>39928</c:v>
                </c:pt>
                <c:pt idx="3">
                  <c:v>40144</c:v>
                </c:pt>
                <c:pt idx="4">
                  <c:v>39286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1'!$E$105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1'!$E$106</c15:sqref>
                  <c15:dLbl>
                    <c:idx val="-1"/>
                    <c:layout>
                      <c:manualLayout>
                        <c:x val="-0.1096748922835879"/>
                        <c:y val="8.9868242880141127E-17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575793184488837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967489228358794"/>
                  <c:y val="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1'!$C$95:$C$101</c15:sqref>
                  </c15:fullRef>
                </c:ext>
              </c:extLst>
              <c:f>'Data 1'!$C$97:$C$101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1'!$E$95:$E$101</c15:sqref>
                  </c15:fullRef>
                </c:ext>
              </c:extLst>
              <c:f>'Data 1'!$E$97:$E$101</c:f>
              <c:numCache>
                <c:formatCode>#,##0</c:formatCode>
                <c:ptCount val="5"/>
                <c:pt idx="0">
                  <c:v>39963</c:v>
                </c:pt>
                <c:pt idx="1">
                  <c:v>38666</c:v>
                </c:pt>
                <c:pt idx="2">
                  <c:v>40324</c:v>
                </c:pt>
                <c:pt idx="3">
                  <c:v>38239</c:v>
                </c:pt>
                <c:pt idx="4">
                  <c:v>41015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1'!$E$95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1'!$E$96</c15:sqref>
                  <c15:dLbl>
                    <c:idx val="-1"/>
                    <c:layout>
                      <c:manualLayout>
                        <c:x val="-0.1135918527222875"/>
                        <c:y val="8.9868242880141127E-17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599084840"/>
        <c:axId val="599084448"/>
      </c:barChart>
      <c:catAx>
        <c:axId val="599084840"/>
        <c:scaling>
          <c:orientation val="minMax"/>
        </c:scaling>
        <c:delete val="0"/>
        <c:axPos val="r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990844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99084448"/>
        <c:scaling>
          <c:orientation val="maxMin"/>
          <c:max val="50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084840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55909675509127754"/>
          <c:y val="1.4053527399984091E-2"/>
          <c:w val="0.43307795984961339"/>
          <c:h val="5.533596837944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diaria (GWh)</a:t>
            </a:r>
          </a:p>
        </c:rich>
      </c:tx>
      <c:layout>
        <c:manualLayout>
          <c:xMode val="edge"/>
          <c:yMode val="edge"/>
          <c:x val="0.10909126818202963"/>
          <c:y val="9.245069198564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1541628764303"/>
          <c:y val="0.15681289279555941"/>
          <c:w val="0.77036390621395645"/>
          <c:h val="0.71951240994204579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1'!$C$95:$C$100</c15:sqref>
                  </c15:fullRef>
                </c:ext>
              </c:extLst>
              <c:f>'Data 1'!$C$97:$C$100</c:f>
              <c:numCache>
                <c:formatCode>0_)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1'!$F$105:$F$111</c15:sqref>
                  </c15:fullRef>
                </c:ext>
              </c:extLst>
              <c:f>'Data 1'!$F$107:$F$111</c:f>
              <c:numCache>
                <c:formatCode>#,##0</c:formatCode>
                <c:ptCount val="5"/>
                <c:pt idx="0">
                  <c:v>760.67546499999992</c:v>
                </c:pt>
                <c:pt idx="1">
                  <c:v>755.25547900000004</c:v>
                </c:pt>
                <c:pt idx="2">
                  <c:v>813.98779100000002</c:v>
                </c:pt>
                <c:pt idx="3">
                  <c:v>816.945515</c:v>
                </c:pt>
                <c:pt idx="4">
                  <c:v>799.86615099999995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1'!$F$105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1'!$F$106</c15:sqref>
                  <c15:dLbl>
                    <c:idx val="-1"/>
                    <c:layout>
                      <c:manualLayout>
                        <c:x val="-7.2916686602331207E-2"/>
                        <c:y val="9.6408773198361046E-3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1'!$C$95:$C$100</c15:sqref>
                  </c15:fullRef>
                </c:ext>
              </c:extLst>
              <c:f>'Data 1'!$C$97:$C$100</c:f>
              <c:numCache>
                <c:formatCode>0_)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1'!$F$95:$F$101</c15:sqref>
                  </c15:fullRef>
                </c:ext>
              </c:extLst>
              <c:f>'Data 1'!$F$97:$F$101</c:f>
              <c:numCache>
                <c:formatCode>#,##0</c:formatCode>
                <c:ptCount val="5"/>
                <c:pt idx="0">
                  <c:v>809.86843700000009</c:v>
                </c:pt>
                <c:pt idx="1">
                  <c:v>797.35862299999997</c:v>
                </c:pt>
                <c:pt idx="2">
                  <c:v>824.01817599999993</c:v>
                </c:pt>
                <c:pt idx="3">
                  <c:v>782.05723</c:v>
                </c:pt>
                <c:pt idx="4">
                  <c:v>837.34863300000006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1'!$F$95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  <c15:categoryFilterException>
                  <c15:sqref>'Data 1'!$F$96</c15:sqref>
                  <c15:dLbl>
                    <c:idx val="-1"/>
                    <c:layout>
                      <c:manualLayout>
                        <c:x val="-7.6388909773870778E-2"/>
                        <c:y val="0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004563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99086800"/>
        <c:axId val="599087192"/>
      </c:barChart>
      <c:catAx>
        <c:axId val="599086800"/>
        <c:scaling>
          <c:orientation val="minMax"/>
        </c:scaling>
        <c:delete val="0"/>
        <c:axPos val="l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599087192"/>
        <c:crosses val="autoZero"/>
        <c:auto val="1"/>
        <c:lblAlgn val="ctr"/>
        <c:lblOffset val="100"/>
        <c:tickMarkSkip val="1"/>
        <c:noMultiLvlLbl val="0"/>
      </c:catAx>
      <c:valAx>
        <c:axId val="599087192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9086800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2.3829907167644312E-2"/>
          <c:w val="0.66435634842034985"/>
          <c:h val="6.2622211286089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3391352396755E-2"/>
          <c:y val="0.14358993923299382"/>
          <c:w val="0.85540931067827064"/>
          <c:h val="0.73130898285138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1'!$F$252</c:f>
              <c:strCache>
                <c:ptCount val="1"/>
                <c:pt idx="0">
                  <c:v>Potencia (MW)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1080368906455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170486175214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'Data 1'!$C$261:$C$270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1'!$F$261:$F$270</c:f>
              <c:numCache>
                <c:formatCode>#,##0</c:formatCode>
                <c:ptCount val="10"/>
                <c:pt idx="0">
                  <c:v>43252</c:v>
                </c:pt>
                <c:pt idx="1">
                  <c:v>44495.910199999998</c:v>
                </c:pt>
                <c:pt idx="2">
                  <c:v>44486</c:v>
                </c:pt>
                <c:pt idx="3">
                  <c:v>43969</c:v>
                </c:pt>
                <c:pt idx="4">
                  <c:v>43527</c:v>
                </c:pt>
                <c:pt idx="5">
                  <c:v>40277</c:v>
                </c:pt>
                <c:pt idx="6">
                  <c:v>38948</c:v>
                </c:pt>
                <c:pt idx="7">
                  <c:v>40726</c:v>
                </c:pt>
                <c:pt idx="8">
                  <c:v>40489</c:v>
                </c:pt>
                <c:pt idx="9">
                  <c:v>41381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599087976"/>
        <c:axId val="599088368"/>
      </c:barChart>
      <c:catAx>
        <c:axId val="59908797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59908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9908836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599087976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59985220294066"/>
          <c:y val="1.9762845849802372E-2"/>
          <c:w val="0"/>
          <c:h val="3.2214787380826407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044" r="0.75000000000000044" t="1" header="0.511811024" footer="0.511811024"/>
    <c:pageSetup orientation="portrait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9629534013166"/>
          <c:y val="0.16466466466466467"/>
          <c:w val="0.85646944290024862"/>
          <c:h val="0.6907080308655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1'!$D$274</c:f>
              <c:strCache>
                <c:ptCount val="1"/>
                <c:pt idx="0">
                  <c:v>Invierno</c:v>
                </c:pt>
              </c:strCache>
            </c:strRef>
          </c:tx>
          <c:spPr>
            <a:solidFill>
              <a:srgbClr val="C8EC14"/>
            </a:solidFill>
            <a:ln>
              <a:noFill/>
            </a:ln>
            <a:effectLst/>
          </c:spPr>
          <c:invertIfNegative val="0"/>
          <c:cat>
            <c:numRef>
              <c:f>'Data 1'!$C$276:$C$285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1'!$D$276:$D$285</c:f>
              <c:numCache>
                <c:formatCode>#,##0</c:formatCode>
                <c:ptCount val="10"/>
                <c:pt idx="0">
                  <c:v>43252.167999999998</c:v>
                </c:pt>
                <c:pt idx="1">
                  <c:v>44495.910199999998</c:v>
                </c:pt>
                <c:pt idx="2">
                  <c:v>44486</c:v>
                </c:pt>
                <c:pt idx="3">
                  <c:v>43969</c:v>
                </c:pt>
                <c:pt idx="4">
                  <c:v>43527</c:v>
                </c:pt>
                <c:pt idx="5">
                  <c:v>40277</c:v>
                </c:pt>
                <c:pt idx="6">
                  <c:v>38948</c:v>
                </c:pt>
                <c:pt idx="7">
                  <c:v>40726</c:v>
                </c:pt>
                <c:pt idx="8">
                  <c:v>38464</c:v>
                </c:pt>
                <c:pt idx="9">
                  <c:v>41381</c:v>
                </c:pt>
              </c:numCache>
            </c:numRef>
          </c:val>
        </c:ser>
        <c:ser>
          <c:idx val="1"/>
          <c:order val="1"/>
          <c:tx>
            <c:strRef>
              <c:f>'Data 1'!$E$274</c:f>
              <c:strCache>
                <c:ptCount val="1"/>
                <c:pt idx="0">
                  <c:v>Verano</c:v>
                </c:pt>
              </c:strCache>
            </c:strRef>
          </c:tx>
          <c:spPr>
            <a:solidFill>
              <a:srgbClr val="8D3694"/>
            </a:solidFill>
            <a:ln>
              <a:noFill/>
            </a:ln>
            <a:effectLst/>
          </c:spPr>
          <c:invertIfNegative val="0"/>
          <c:cat>
            <c:numRef>
              <c:f>'Data 1'!$C$276:$C$285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1'!$E$276:$E$285</c:f>
              <c:numCache>
                <c:formatCode>#,##0</c:formatCode>
                <c:ptCount val="10"/>
                <c:pt idx="0">
                  <c:v>40407.058599999997</c:v>
                </c:pt>
                <c:pt idx="1">
                  <c:v>40487</c:v>
                </c:pt>
                <c:pt idx="2">
                  <c:v>41318</c:v>
                </c:pt>
                <c:pt idx="3">
                  <c:v>40139</c:v>
                </c:pt>
                <c:pt idx="4">
                  <c:v>39124</c:v>
                </c:pt>
                <c:pt idx="5">
                  <c:v>37570</c:v>
                </c:pt>
                <c:pt idx="6">
                  <c:v>37299</c:v>
                </c:pt>
                <c:pt idx="7">
                  <c:v>40192</c:v>
                </c:pt>
                <c:pt idx="8">
                  <c:v>40489</c:v>
                </c:pt>
                <c:pt idx="9">
                  <c:v>39536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-27"/>
        <c:axId val="599089152"/>
        <c:axId val="599089544"/>
      </c:barChart>
      <c:catAx>
        <c:axId val="599089152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89544"/>
        <c:crosses val="autoZero"/>
        <c:auto val="1"/>
        <c:lblAlgn val="ctr"/>
        <c:lblOffset val="100"/>
        <c:noMultiLvlLbl val="0"/>
      </c:catAx>
      <c:valAx>
        <c:axId val="59908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1.9463919749757308E-2"/>
              <c:y val="0.45943029643817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8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8859498463643"/>
          <c:y val="4.1102913937559604E-2"/>
          <c:w val="0.32177979859999062"/>
          <c:h val="7.6014045541604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1402741323997E-2"/>
          <c:y val="0.16447613610232256"/>
          <c:w val="0.86013139866950594"/>
          <c:h val="0.7006363441729903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1'!$D$674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1'!$C$676:$C$680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1'!$D$676:$D$680</c:f>
              <c:numCache>
                <c:formatCode>0.0</c:formatCode>
                <c:ptCount val="5"/>
                <c:pt idx="0">
                  <c:v>-1.0719834239522719</c:v>
                </c:pt>
                <c:pt idx="1">
                  <c:v>2.8387419073915066</c:v>
                </c:pt>
                <c:pt idx="2">
                  <c:v>2.7178765081990797</c:v>
                </c:pt>
                <c:pt idx="3">
                  <c:v>0.1624069135975903</c:v>
                </c:pt>
                <c:pt idx="4">
                  <c:v>1.8756176091279109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1'!$E$674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1'!$C$676:$C$680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1'!$E$676:$E$680</c:f>
              <c:numCache>
                <c:formatCode>0.0</c:formatCode>
                <c:ptCount val="5"/>
                <c:pt idx="0">
                  <c:v>1.3144272028739579</c:v>
                </c:pt>
                <c:pt idx="1">
                  <c:v>4.3943740438983303</c:v>
                </c:pt>
                <c:pt idx="2">
                  <c:v>2.8837840128846493</c:v>
                </c:pt>
                <c:pt idx="3">
                  <c:v>3.0520612876849817E-2</c:v>
                </c:pt>
                <c:pt idx="4">
                  <c:v>2.0065835651523534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1'!$F$674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'Data 1'!$C$676:$C$680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1'!$F$676:$F$680</c:f>
              <c:numCache>
                <c:formatCode>0.0</c:formatCode>
                <c:ptCount val="5"/>
                <c:pt idx="0">
                  <c:v>-4.8715533154610196</c:v>
                </c:pt>
                <c:pt idx="1">
                  <c:v>-0.96396376099655567</c:v>
                </c:pt>
                <c:pt idx="2">
                  <c:v>1.3587881089720755</c:v>
                </c:pt>
                <c:pt idx="3">
                  <c:v>-0.57192428467993661</c:v>
                </c:pt>
                <c:pt idx="4">
                  <c:v>0.43487008366662749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1'!$G$674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'Data 1'!$C$676:$C$680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1'!$G$676:$G$680</c:f>
              <c:numCache>
                <c:formatCode>0.0</c:formatCode>
                <c:ptCount val="5"/>
                <c:pt idx="0">
                  <c:v>-6.4670051330329663</c:v>
                </c:pt>
                <c:pt idx="1">
                  <c:v>2.3597335514129458</c:v>
                </c:pt>
                <c:pt idx="2">
                  <c:v>5.2451416982326693</c:v>
                </c:pt>
                <c:pt idx="3">
                  <c:v>3.0799846876682802</c:v>
                </c:pt>
                <c:pt idx="4">
                  <c:v>4.6552552023293003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90328"/>
        <c:axId val="599090720"/>
      </c:lineChart>
      <c:catAx>
        <c:axId val="59909032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90720"/>
        <c:crosses val="autoZero"/>
        <c:auto val="1"/>
        <c:lblAlgn val="ctr"/>
        <c:lblOffset val="100"/>
        <c:noMultiLvlLbl val="0"/>
      </c:catAx>
      <c:valAx>
        <c:axId val="599090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298849436273296E-2"/>
              <c:y val="0.36643076337512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9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73716964624701"/>
          <c:y val="5.9037673160945582E-2"/>
          <c:w val="0.58657317992483649"/>
          <c:h val="8.4970383233817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78889155120037E-2"/>
          <c:y val="0.14376932482846172"/>
          <c:w val="0.85706444354476674"/>
          <c:h val="0.63757525487355626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1'!$D$684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1'!$D$685:$D$756</c:f>
              <c:numCache>
                <c:formatCode>0.0</c:formatCode>
                <c:ptCount val="72"/>
                <c:pt idx="0">
                  <c:v>-2.8663393566524809</c:v>
                </c:pt>
                <c:pt idx="1">
                  <c:v>-3.0671746229202324</c:v>
                </c:pt>
                <c:pt idx="2">
                  <c:v>-3.4213691249338485</c:v>
                </c:pt>
                <c:pt idx="3">
                  <c:v>-3.2694632135851109</c:v>
                </c:pt>
                <c:pt idx="4">
                  <c:v>-3.1184196350743876</c:v>
                </c:pt>
                <c:pt idx="5">
                  <c:v>-3.9793898462971544</c:v>
                </c:pt>
                <c:pt idx="6">
                  <c:v>-4.1787034605361484</c:v>
                </c:pt>
                <c:pt idx="7">
                  <c:v>-4.9043830338387213</c:v>
                </c:pt>
                <c:pt idx="8">
                  <c:v>-3.2287048647794636</c:v>
                </c:pt>
                <c:pt idx="9">
                  <c:v>-4.2358596890178841</c:v>
                </c:pt>
                <c:pt idx="10">
                  <c:v>-3.7315169977835572</c:v>
                </c:pt>
                <c:pt idx="11">
                  <c:v>-1.8856072418086511</c:v>
                </c:pt>
                <c:pt idx="12">
                  <c:v>-2.4098154362416135</c:v>
                </c:pt>
                <c:pt idx="13">
                  <c:v>-2.6629236013635316</c:v>
                </c:pt>
                <c:pt idx="14">
                  <c:v>-4.7001862939459516</c:v>
                </c:pt>
                <c:pt idx="15">
                  <c:v>-4.0969334453189177E-3</c:v>
                </c:pt>
                <c:pt idx="16">
                  <c:v>-0.61969894560195415</c:v>
                </c:pt>
                <c:pt idx="17">
                  <c:v>-0.74276186145217915</c:v>
                </c:pt>
                <c:pt idx="18">
                  <c:v>-2.0850682548885224</c:v>
                </c:pt>
                <c:pt idx="19">
                  <c:v>0.95569468130158874</c:v>
                </c:pt>
                <c:pt idx="20">
                  <c:v>0.70299666357169777</c:v>
                </c:pt>
                <c:pt idx="21">
                  <c:v>1.0779453424429208</c:v>
                </c:pt>
                <c:pt idx="22">
                  <c:v>1.3362068965517171</c:v>
                </c:pt>
                <c:pt idx="23">
                  <c:v>0.86202954223257855</c:v>
                </c:pt>
                <c:pt idx="24">
                  <c:v>0.78012507790505836</c:v>
                </c:pt>
                <c:pt idx="25">
                  <c:v>2.5359482509991427</c:v>
                </c:pt>
                <c:pt idx="26">
                  <c:v>4.9570880505117154</c:v>
                </c:pt>
                <c:pt idx="27">
                  <c:v>1.5773840008194373</c:v>
                </c:pt>
                <c:pt idx="28">
                  <c:v>3.7973267145443801</c:v>
                </c:pt>
                <c:pt idx="29">
                  <c:v>3.4534717980044816</c:v>
                </c:pt>
                <c:pt idx="30">
                  <c:v>4.3848977790218235</c:v>
                </c:pt>
                <c:pt idx="31">
                  <c:v>2.5701199464889024</c:v>
                </c:pt>
                <c:pt idx="32">
                  <c:v>2.5937708970799944</c:v>
                </c:pt>
                <c:pt idx="33">
                  <c:v>2.0102832531349479</c:v>
                </c:pt>
                <c:pt idx="34">
                  <c:v>3.4785405276426262</c:v>
                </c:pt>
                <c:pt idx="35">
                  <c:v>2.380358640701874</c:v>
                </c:pt>
                <c:pt idx="36">
                  <c:v>3.3117243144112241</c:v>
                </c:pt>
                <c:pt idx="37">
                  <c:v>1.7228216101098814</c:v>
                </c:pt>
                <c:pt idx="38">
                  <c:v>1.9939643237751881</c:v>
                </c:pt>
                <c:pt idx="39">
                  <c:v>3.1309871937077682</c:v>
                </c:pt>
                <c:pt idx="40">
                  <c:v>1.5944883818931999</c:v>
                </c:pt>
                <c:pt idx="41">
                  <c:v>1.612998464748272</c:v>
                </c:pt>
                <c:pt idx="42">
                  <c:v>2.4350247524752566</c:v>
                </c:pt>
                <c:pt idx="43">
                  <c:v>3.765764371691005</c:v>
                </c:pt>
                <c:pt idx="44">
                  <c:v>1.5248177921744599</c:v>
                </c:pt>
                <c:pt idx="45">
                  <c:v>3.6080079190319525</c:v>
                </c:pt>
                <c:pt idx="46">
                  <c:v>1.8427173564324661</c:v>
                </c:pt>
                <c:pt idx="47">
                  <c:v>3.1542702774517872</c:v>
                </c:pt>
                <c:pt idx="48">
                  <c:v>0.16512890375048883</c:v>
                </c:pt>
                <c:pt idx="49">
                  <c:v>0.30021429770592523</c:v>
                </c:pt>
                <c:pt idx="50">
                  <c:v>-1.8036228699770507</c:v>
                </c:pt>
                <c:pt idx="51">
                  <c:v>1.549743339036902</c:v>
                </c:pt>
                <c:pt idx="52">
                  <c:v>-0.44469739355237348</c:v>
                </c:pt>
                <c:pt idx="53">
                  <c:v>-3.6803517641481598E-2</c:v>
                </c:pt>
                <c:pt idx="54">
                  <c:v>-0.11175884254085444</c:v>
                </c:pt>
                <c:pt idx="55">
                  <c:v>-4.154239454623454E-2</c:v>
                </c:pt>
                <c:pt idx="56">
                  <c:v>0.31516896558432261</c:v>
                </c:pt>
                <c:pt idx="57">
                  <c:v>0.33926726070934166</c:v>
                </c:pt>
                <c:pt idx="58">
                  <c:v>0.22740249256758549</c:v>
                </c:pt>
                <c:pt idx="59">
                  <c:v>0.74916014639747619</c:v>
                </c:pt>
                <c:pt idx="60">
                  <c:v>1.3847960928967229</c:v>
                </c:pt>
                <c:pt idx="61">
                  <c:v>0.665583616403298</c:v>
                </c:pt>
                <c:pt idx="62">
                  <c:v>3.4169335110085575</c:v>
                </c:pt>
                <c:pt idx="63">
                  <c:v>-0.94935490082803664</c:v>
                </c:pt>
                <c:pt idx="64">
                  <c:v>1.3410202994041054</c:v>
                </c:pt>
                <c:pt idx="65">
                  <c:v>2.0917907627915122</c:v>
                </c:pt>
                <c:pt idx="66">
                  <c:v>3.0843664953129846</c:v>
                </c:pt>
                <c:pt idx="67">
                  <c:v>2.2335652859624355</c:v>
                </c:pt>
                <c:pt idx="68">
                  <c:v>1.8152551247987869</c:v>
                </c:pt>
                <c:pt idx="69">
                  <c:v>0.92400069955889119</c:v>
                </c:pt>
                <c:pt idx="70">
                  <c:v>3.7863534126290288</c:v>
                </c:pt>
                <c:pt idx="71">
                  <c:v>2.5024235903226888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1'!$E$684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1'!$E$685:$E$756</c:f>
              <c:numCache>
                <c:formatCode>0.0</c:formatCode>
                <c:ptCount val="72"/>
                <c:pt idx="0">
                  <c:v>-3.6063780213546281</c:v>
                </c:pt>
                <c:pt idx="1">
                  <c:v>-4.599590892580629</c:v>
                </c:pt>
                <c:pt idx="2">
                  <c:v>-5.8881484166596891</c:v>
                </c:pt>
                <c:pt idx="3">
                  <c:v>-5.0482094329951765</c:v>
                </c:pt>
                <c:pt idx="4">
                  <c:v>-3.5059356974085798</c:v>
                </c:pt>
                <c:pt idx="5">
                  <c:v>-5.4810695513064722</c:v>
                </c:pt>
                <c:pt idx="6">
                  <c:v>-4.771841250776121</c:v>
                </c:pt>
                <c:pt idx="7">
                  <c:v>-4.8074018549388526</c:v>
                </c:pt>
                <c:pt idx="8">
                  <c:v>-3.3466499479971601</c:v>
                </c:pt>
                <c:pt idx="9">
                  <c:v>-4.2039241860602043</c:v>
                </c:pt>
                <c:pt idx="10">
                  <c:v>-3.1639848128728998</c:v>
                </c:pt>
                <c:pt idx="11">
                  <c:v>-0.75601454141291935</c:v>
                </c:pt>
                <c:pt idx="12">
                  <c:v>-1.3683082161548565</c:v>
                </c:pt>
                <c:pt idx="13">
                  <c:v>-0.52101076087609499</c:v>
                </c:pt>
                <c:pt idx="14">
                  <c:v>-2.7495210065775266</c:v>
                </c:pt>
                <c:pt idx="15">
                  <c:v>3.4832914048256614</c:v>
                </c:pt>
                <c:pt idx="16">
                  <c:v>1.0528194147037873</c:v>
                </c:pt>
                <c:pt idx="17">
                  <c:v>2.2939754180938854</c:v>
                </c:pt>
                <c:pt idx="18">
                  <c:v>-2.4584469028920974E-2</c:v>
                </c:pt>
                <c:pt idx="19">
                  <c:v>3.9900806243095222</c:v>
                </c:pt>
                <c:pt idx="20">
                  <c:v>3.3096665191681085</c:v>
                </c:pt>
                <c:pt idx="21">
                  <c:v>2.826902190618652</c:v>
                </c:pt>
                <c:pt idx="22">
                  <c:v>3.2995187121400704</c:v>
                </c:pt>
                <c:pt idx="23">
                  <c:v>2.4754727546342226</c:v>
                </c:pt>
                <c:pt idx="24">
                  <c:v>2.5614797766696507</c:v>
                </c:pt>
                <c:pt idx="25">
                  <c:v>4.6411377233446904</c:v>
                </c:pt>
                <c:pt idx="26">
                  <c:v>6.7573880369655726</c:v>
                </c:pt>
                <c:pt idx="27">
                  <c:v>2.4605572670098219</c:v>
                </c:pt>
                <c:pt idx="28">
                  <c:v>4.5284203504228238</c:v>
                </c:pt>
                <c:pt idx="29">
                  <c:v>4.589459999803025</c:v>
                </c:pt>
                <c:pt idx="30">
                  <c:v>6.9751528888508663</c:v>
                </c:pt>
                <c:pt idx="31">
                  <c:v>3.314835953481543</c:v>
                </c:pt>
                <c:pt idx="32">
                  <c:v>3.4226639539750803</c:v>
                </c:pt>
                <c:pt idx="33">
                  <c:v>4.3982980758691559</c:v>
                </c:pt>
                <c:pt idx="34">
                  <c:v>4.6219964052254703</c:v>
                </c:pt>
                <c:pt idx="35">
                  <c:v>4.4499846316724101</c:v>
                </c:pt>
                <c:pt idx="36">
                  <c:v>4.2553191489361764</c:v>
                </c:pt>
                <c:pt idx="37">
                  <c:v>1.8461123837757665</c:v>
                </c:pt>
                <c:pt idx="38">
                  <c:v>2.7757695673680693</c:v>
                </c:pt>
                <c:pt idx="39">
                  <c:v>3.1776221626658385</c:v>
                </c:pt>
                <c:pt idx="40">
                  <c:v>3.1722196152041304</c:v>
                </c:pt>
                <c:pt idx="41">
                  <c:v>2.7015829072384312</c:v>
                </c:pt>
                <c:pt idx="42">
                  <c:v>2.1238106660270262</c:v>
                </c:pt>
                <c:pt idx="43">
                  <c:v>4.4150786531603536</c:v>
                </c:pt>
                <c:pt idx="44">
                  <c:v>2.0198977815008901</c:v>
                </c:pt>
                <c:pt idx="45">
                  <c:v>2.5350526386118455</c:v>
                </c:pt>
                <c:pt idx="46">
                  <c:v>2.4090141277641308</c:v>
                </c:pt>
                <c:pt idx="47">
                  <c:v>3.2195483477199582</c:v>
                </c:pt>
                <c:pt idx="48">
                  <c:v>-0.17438616071427937</c:v>
                </c:pt>
                <c:pt idx="49">
                  <c:v>-4.1583185271987233E-2</c:v>
                </c:pt>
                <c:pt idx="50">
                  <c:v>-2.9544066196479202</c:v>
                </c:pt>
                <c:pt idx="51">
                  <c:v>1.285715615719063</c:v>
                </c:pt>
                <c:pt idx="52">
                  <c:v>-0.8887473846993621</c:v>
                </c:pt>
                <c:pt idx="53">
                  <c:v>-0.35666477178954992</c:v>
                </c:pt>
                <c:pt idx="54">
                  <c:v>0.26815161331363857</c:v>
                </c:pt>
                <c:pt idx="55">
                  <c:v>0.325825039287575</c:v>
                </c:pt>
                <c:pt idx="56">
                  <c:v>0.1125575473525986</c:v>
                </c:pt>
                <c:pt idx="57">
                  <c:v>0.14893834883222823</c:v>
                </c:pt>
                <c:pt idx="58">
                  <c:v>-0.52670053044928666</c:v>
                </c:pt>
                <c:pt idx="59">
                  <c:v>1.8531032880704457</c:v>
                </c:pt>
                <c:pt idx="60">
                  <c:v>2.1641694201263606</c:v>
                </c:pt>
                <c:pt idx="61">
                  <c:v>1.3699795779441803</c:v>
                </c:pt>
                <c:pt idx="62">
                  <c:v>5.0414878397710972</c:v>
                </c:pt>
                <c:pt idx="63">
                  <c:v>-0.76476211486139478</c:v>
                </c:pt>
                <c:pt idx="64">
                  <c:v>1.4832083558965703</c:v>
                </c:pt>
                <c:pt idx="65">
                  <c:v>1.7667031662633281</c:v>
                </c:pt>
                <c:pt idx="66">
                  <c:v>3.1633400029281056</c:v>
                </c:pt>
                <c:pt idx="67">
                  <c:v>2.306784599158318</c:v>
                </c:pt>
                <c:pt idx="68">
                  <c:v>2.0947185078010522</c:v>
                </c:pt>
                <c:pt idx="69">
                  <c:v>2.3292777008374621</c:v>
                </c:pt>
                <c:pt idx="70">
                  <c:v>4.6042962125494524</c:v>
                </c:pt>
                <c:pt idx="71">
                  <c:v>0.93301956231015559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1'!$F$684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1'!$F$685:$F$756</c:f>
              <c:numCache>
                <c:formatCode>0.0</c:formatCode>
                <c:ptCount val="72"/>
                <c:pt idx="0">
                  <c:v>-1.6715488456890082</c:v>
                </c:pt>
                <c:pt idx="1">
                  <c:v>-2.3186653052727602</c:v>
                </c:pt>
                <c:pt idx="2">
                  <c:v>-2.141865403462917</c:v>
                </c:pt>
                <c:pt idx="3">
                  <c:v>-2.2829902037822758</c:v>
                </c:pt>
                <c:pt idx="4">
                  <c:v>-5.3207861079338725</c:v>
                </c:pt>
                <c:pt idx="5">
                  <c:v>-4.5957912440855564</c:v>
                </c:pt>
                <c:pt idx="6">
                  <c:v>-6.0461633425417105</c:v>
                </c:pt>
                <c:pt idx="7">
                  <c:v>-7.758966456270711</c:v>
                </c:pt>
                <c:pt idx="8">
                  <c:v>-6.0423673201542076</c:v>
                </c:pt>
                <c:pt idx="9">
                  <c:v>-4.4685271609191783</c:v>
                </c:pt>
                <c:pt idx="10">
                  <c:v>-5.7527615101383711</c:v>
                </c:pt>
                <c:pt idx="11">
                  <c:v>-6.3470395765166776</c:v>
                </c:pt>
                <c:pt idx="12">
                  <c:v>-6.1561217474635939</c:v>
                </c:pt>
                <c:pt idx="13">
                  <c:v>-7.4549919827883731</c:v>
                </c:pt>
                <c:pt idx="14">
                  <c:v>-6.5683226573747477</c:v>
                </c:pt>
                <c:pt idx="15">
                  <c:v>-4.8946025346857542</c:v>
                </c:pt>
                <c:pt idx="16">
                  <c:v>-1.7165826496655767</c:v>
                </c:pt>
                <c:pt idx="17">
                  <c:v>-6.2094453235347125</c:v>
                </c:pt>
                <c:pt idx="18">
                  <c:v>-5.0135705669481334</c:v>
                </c:pt>
                <c:pt idx="19">
                  <c:v>-4.6652401277019528</c:v>
                </c:pt>
                <c:pt idx="20">
                  <c:v>-3.5357669012931803</c:v>
                </c:pt>
                <c:pt idx="21">
                  <c:v>-3.6480475623217323</c:v>
                </c:pt>
                <c:pt idx="22">
                  <c:v>-4.3268184390371278</c:v>
                </c:pt>
                <c:pt idx="23">
                  <c:v>-2.2998609179415763</c:v>
                </c:pt>
                <c:pt idx="24">
                  <c:v>-2.6683834302712706</c:v>
                </c:pt>
                <c:pt idx="25">
                  <c:v>-1.779761382577405</c:v>
                </c:pt>
                <c:pt idx="26">
                  <c:v>-0.88545970209250591</c:v>
                </c:pt>
                <c:pt idx="27">
                  <c:v>-2.1972694783598867</c:v>
                </c:pt>
                <c:pt idx="28">
                  <c:v>-1.0347524863113189</c:v>
                </c:pt>
                <c:pt idx="29">
                  <c:v>-0.60577924724851684</c:v>
                </c:pt>
                <c:pt idx="30">
                  <c:v>-1.3731248511786642</c:v>
                </c:pt>
                <c:pt idx="31">
                  <c:v>1.0490433780637298</c:v>
                </c:pt>
                <c:pt idx="32">
                  <c:v>1.0871655636631061</c:v>
                </c:pt>
                <c:pt idx="33">
                  <c:v>-2.871953086895862</c:v>
                </c:pt>
                <c:pt idx="34">
                  <c:v>1.2420947267846483</c:v>
                </c:pt>
                <c:pt idx="35">
                  <c:v>-1.0807671282799025</c:v>
                </c:pt>
                <c:pt idx="36">
                  <c:v>1.4927926284098225</c:v>
                </c:pt>
                <c:pt idx="37">
                  <c:v>1.0706829371769366</c:v>
                </c:pt>
                <c:pt idx="38">
                  <c:v>0.18025122514504499</c:v>
                </c:pt>
                <c:pt idx="39">
                  <c:v>2.2339542604205009</c:v>
                </c:pt>
                <c:pt idx="40">
                  <c:v>-3.6154645228309468</c:v>
                </c:pt>
                <c:pt idx="41">
                  <c:v>-0.69035440471173493</c:v>
                </c:pt>
                <c:pt idx="42">
                  <c:v>3.7053643282518145</c:v>
                </c:pt>
                <c:pt idx="43">
                  <c:v>1.1771273815745609</c:v>
                </c:pt>
                <c:pt idx="44">
                  <c:v>-1.7346344957249626</c:v>
                </c:pt>
                <c:pt idx="45">
                  <c:v>3.9460008641730271</c:v>
                </c:pt>
                <c:pt idx="46">
                  <c:v>-0.21458745281323077</c:v>
                </c:pt>
                <c:pt idx="47">
                  <c:v>0.13354977607387131</c:v>
                </c:pt>
                <c:pt idx="48">
                  <c:v>-1.5607267660707635</c:v>
                </c:pt>
                <c:pt idx="49">
                  <c:v>-0.63958112407211942</c:v>
                </c:pt>
                <c:pt idx="50">
                  <c:v>-0.99522069159403426</c:v>
                </c:pt>
                <c:pt idx="51">
                  <c:v>1.2616980493854957</c:v>
                </c:pt>
                <c:pt idx="52">
                  <c:v>1.8567981068859707</c:v>
                </c:pt>
                <c:pt idx="53">
                  <c:v>-0.78921709205621582</c:v>
                </c:pt>
                <c:pt idx="54">
                  <c:v>-2.935535724183802</c:v>
                </c:pt>
                <c:pt idx="55">
                  <c:v>-2.2669906901935932</c:v>
                </c:pt>
                <c:pt idx="56">
                  <c:v>-1.0762362480923771</c:v>
                </c:pt>
                <c:pt idx="57">
                  <c:v>-0.51005504999439566</c:v>
                </c:pt>
                <c:pt idx="58">
                  <c:v>0.22180438429579841</c:v>
                </c:pt>
                <c:pt idx="59">
                  <c:v>-0.30928427709110418</c:v>
                </c:pt>
                <c:pt idx="60">
                  <c:v>0.917724408729792</c:v>
                </c:pt>
                <c:pt idx="61">
                  <c:v>-0.75487220536081256</c:v>
                </c:pt>
                <c:pt idx="62">
                  <c:v>-0.40322580645161255</c:v>
                </c:pt>
                <c:pt idx="63">
                  <c:v>-4.6353928893540726</c:v>
                </c:pt>
                <c:pt idx="64">
                  <c:v>-2.483121901848262</c:v>
                </c:pt>
                <c:pt idx="65">
                  <c:v>1.6488027102339098</c:v>
                </c:pt>
                <c:pt idx="66">
                  <c:v>1.1204129881105862</c:v>
                </c:pt>
                <c:pt idx="67">
                  <c:v>1.4378723813184502</c:v>
                </c:pt>
                <c:pt idx="68">
                  <c:v>0.8496333222044461</c:v>
                </c:pt>
                <c:pt idx="69">
                  <c:v>-3.1832964451872336</c:v>
                </c:pt>
                <c:pt idx="70">
                  <c:v>0.70775383647516676</c:v>
                </c:pt>
                <c:pt idx="71">
                  <c:v>2.5027103083985036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091504"/>
        <c:axId val="599091896"/>
      </c:lineChart>
      <c:dateAx>
        <c:axId val="599091504"/>
        <c:scaling>
          <c:orientation val="minMax"/>
          <c:min val="4237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91896"/>
        <c:crosses val="autoZero"/>
        <c:auto val="1"/>
        <c:lblOffset val="100"/>
        <c:baseTimeUnit val="months"/>
        <c:majorUnit val="1"/>
        <c:majorTimeUnit val="months"/>
        <c:minorUnit val="12"/>
        <c:minorTimeUnit val="months"/>
      </c:dateAx>
      <c:valAx>
        <c:axId val="599091896"/>
        <c:scaling>
          <c:orientation val="minMax"/>
          <c:max val="6"/>
          <c:min val="-6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035577661921326E-2"/>
              <c:y val="0.3019980996440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99091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853509690599"/>
          <c:y val="3.5866102790563639E-2"/>
          <c:w val="0.52955406436264429"/>
          <c:h val="8.574755137315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35343749570569E-2"/>
          <c:y val="0.14602215508559918"/>
          <c:w val="0.8515198361984857"/>
          <c:h val="0.65237409900801679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1'!$G$684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1'!$G$685:$G$756</c:f>
              <c:numCache>
                <c:formatCode>0.0</c:formatCode>
                <c:ptCount val="72"/>
                <c:pt idx="0">
                  <c:v>-1.1630991253474887</c:v>
                </c:pt>
                <c:pt idx="1">
                  <c:v>-1.560984601894555</c:v>
                </c:pt>
                <c:pt idx="2">
                  <c:v>-2.0244186904360251</c:v>
                </c:pt>
                <c:pt idx="3">
                  <c:v>-2.2346734793752265</c:v>
                </c:pt>
                <c:pt idx="4">
                  <c:v>-2.412569270044207</c:v>
                </c:pt>
                <c:pt idx="5">
                  <c:v>-2.7460110026419016</c:v>
                </c:pt>
                <c:pt idx="6">
                  <c:v>-3.05246441380157</c:v>
                </c:pt>
                <c:pt idx="7">
                  <c:v>-3.5825640753480381</c:v>
                </c:pt>
                <c:pt idx="8">
                  <c:v>-3.7339041184035748</c:v>
                </c:pt>
                <c:pt idx="9">
                  <c:v>-3.9142018011034008</c:v>
                </c:pt>
                <c:pt idx="10">
                  <c:v>-3.7703257637673349</c:v>
                </c:pt>
                <c:pt idx="11">
                  <c:v>-3.4947439098596211</c:v>
                </c:pt>
                <c:pt idx="12">
                  <c:v>-3.4596070704767889</c:v>
                </c:pt>
                <c:pt idx="13">
                  <c:v>-3.4266409673514464</c:v>
                </c:pt>
                <c:pt idx="14">
                  <c:v>-3.5352625197872189</c:v>
                </c:pt>
                <c:pt idx="15">
                  <c:v>-3.2655184028493878</c:v>
                </c:pt>
                <c:pt idx="16">
                  <c:v>-3.0556418098369731</c:v>
                </c:pt>
                <c:pt idx="17">
                  <c:v>-2.7789824512277961</c:v>
                </c:pt>
                <c:pt idx="18">
                  <c:v>-2.603863687183372</c:v>
                </c:pt>
                <c:pt idx="19">
                  <c:v>-2.154601146792734</c:v>
                </c:pt>
                <c:pt idx="20">
                  <c:v>-1.8192230633291007</c:v>
                </c:pt>
                <c:pt idx="21">
                  <c:v>-1.3686760087395999</c:v>
                </c:pt>
                <c:pt idx="22">
                  <c:v>-0.94249585546720693</c:v>
                </c:pt>
                <c:pt idx="23">
                  <c:v>-0.73210440445421465</c:v>
                </c:pt>
                <c:pt idx="24">
                  <c:v>-0.4700497935580028</c:v>
                </c:pt>
                <c:pt idx="25">
                  <c:v>-2.4107287912655817E-2</c:v>
                </c:pt>
                <c:pt idx="26">
                  <c:v>0.80549815640555966</c:v>
                </c:pt>
                <c:pt idx="27">
                  <c:v>0.9409205725512404</c:v>
                </c:pt>
                <c:pt idx="28">
                  <c:v>1.3228063432223491</c:v>
                </c:pt>
                <c:pt idx="29">
                  <c:v>1.6860552927085326</c:v>
                </c:pt>
                <c:pt idx="30">
                  <c:v>2.2212565774774484</c:v>
                </c:pt>
                <c:pt idx="31">
                  <c:v>2.3554976799051062</c:v>
                </c:pt>
                <c:pt idx="32">
                  <c:v>2.5084375916890611</c:v>
                </c:pt>
                <c:pt idx="33">
                  <c:v>2.5865526644450076</c:v>
                </c:pt>
                <c:pt idx="34">
                  <c:v>2.7661958297973799</c:v>
                </c:pt>
                <c:pt idx="35">
                  <c:v>2.8822920262340457</c:v>
                </c:pt>
                <c:pt idx="36">
                  <c:v>3.0888399361201246</c:v>
                </c:pt>
                <c:pt idx="37">
                  <c:v>3.0169333377598972</c:v>
                </c:pt>
                <c:pt idx="38">
                  <c:v>2.7660899918910742</c:v>
                </c:pt>
                <c:pt idx="39">
                  <c:v>2.8983706494463579</c:v>
                </c:pt>
                <c:pt idx="40">
                  <c:v>2.7066024262506705</c:v>
                </c:pt>
                <c:pt idx="41">
                  <c:v>2.5472943740700638</c:v>
                </c:pt>
                <c:pt idx="42">
                  <c:v>2.3910450689535789</c:v>
                </c:pt>
                <c:pt idx="43">
                  <c:v>2.4842981466960845</c:v>
                </c:pt>
                <c:pt idx="44">
                  <c:v>2.391780706873603</c:v>
                </c:pt>
                <c:pt idx="45">
                  <c:v>2.5264701453719285</c:v>
                </c:pt>
                <c:pt idx="46">
                  <c:v>2.390001168725564</c:v>
                </c:pt>
                <c:pt idx="47">
                  <c:v>2.4495089486058719</c:v>
                </c:pt>
                <c:pt idx="48">
                  <c:v>2.1928397865508042</c:v>
                </c:pt>
                <c:pt idx="49">
                  <c:v>2.0699867191117605</c:v>
                </c:pt>
                <c:pt idx="50">
                  <c:v>1.740606532671829</c:v>
                </c:pt>
                <c:pt idx="51">
                  <c:v>1.6076909761071123</c:v>
                </c:pt>
                <c:pt idx="52">
                  <c:v>1.4294122805834197</c:v>
                </c:pt>
                <c:pt idx="53">
                  <c:v>1.2862196644915391</c:v>
                </c:pt>
                <c:pt idx="54">
                  <c:v>1.075914047897597</c:v>
                </c:pt>
                <c:pt idx="55">
                  <c:v>0.78405804510093269</c:v>
                </c:pt>
                <c:pt idx="56">
                  <c:v>0.68093767863526278</c:v>
                </c:pt>
                <c:pt idx="57">
                  <c:v>0.40988154990633241</c:v>
                </c:pt>
                <c:pt idx="58">
                  <c:v>0.27536320031196215</c:v>
                </c:pt>
                <c:pt idx="59">
                  <c:v>9.5920311333719255E-2</c:v>
                </c:pt>
                <c:pt idx="60">
                  <c:v>0.19430837686846836</c:v>
                </c:pt>
                <c:pt idx="61">
                  <c:v>0.22516796200557909</c:v>
                </c:pt>
                <c:pt idx="62">
                  <c:v>0.6651416036794533</c:v>
                </c:pt>
                <c:pt idx="63">
                  <c:v>0.45060019081117897</c:v>
                </c:pt>
                <c:pt idx="64">
                  <c:v>0.60416204212920821</c:v>
                </c:pt>
                <c:pt idx="65">
                  <c:v>0.7868405409113155</c:v>
                </c:pt>
                <c:pt idx="66">
                  <c:v>1.0505756339623362</c:v>
                </c:pt>
                <c:pt idx="67">
                  <c:v>1.2281365501586095</c:v>
                </c:pt>
                <c:pt idx="68">
                  <c:v>1.3564884588751713</c:v>
                </c:pt>
                <c:pt idx="69">
                  <c:v>1.4062080582927017</c:v>
                </c:pt>
                <c:pt idx="70">
                  <c:v>1.7070503797969039</c:v>
                </c:pt>
                <c:pt idx="71">
                  <c:v>1.8431603107696537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1'!$H$684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1'!$H$685:$H$756</c:f>
              <c:numCache>
                <c:formatCode>0.0</c:formatCode>
                <c:ptCount val="72"/>
                <c:pt idx="0">
                  <c:v>-0.49716758092150926</c:v>
                </c:pt>
                <c:pt idx="1">
                  <c:v>-1.1472428909030219</c:v>
                </c:pt>
                <c:pt idx="2">
                  <c:v>-2.0092636220877758</c:v>
                </c:pt>
                <c:pt idx="3">
                  <c:v>-2.4438787508715532</c:v>
                </c:pt>
                <c:pt idx="4">
                  <c:v>-2.7215769199976148</c:v>
                </c:pt>
                <c:pt idx="5">
                  <c:v>-3.3217793421231545</c:v>
                </c:pt>
                <c:pt idx="6">
                  <c:v>-3.7943356741839018</c:v>
                </c:pt>
                <c:pt idx="7">
                  <c:v>-4.3657605261492982</c:v>
                </c:pt>
                <c:pt idx="8">
                  <c:v>-4.6127731631231628</c:v>
                </c:pt>
                <c:pt idx="9">
                  <c:v>-4.85338775913291</c:v>
                </c:pt>
                <c:pt idx="10">
                  <c:v>-4.6001016066762324</c:v>
                </c:pt>
                <c:pt idx="11">
                  <c:v>-4.1475800514891308</c:v>
                </c:pt>
                <c:pt idx="12">
                  <c:v>-3.9715176012714348</c:v>
                </c:pt>
                <c:pt idx="13">
                  <c:v>-3.6280085071237478</c:v>
                </c:pt>
                <c:pt idx="14">
                  <c:v>-3.3483285725834588</c:v>
                </c:pt>
                <c:pt idx="15">
                  <c:v>-2.6323134856056196</c:v>
                </c:pt>
                <c:pt idx="16">
                  <c:v>-2.2394309194868955</c:v>
                </c:pt>
                <c:pt idx="17">
                  <c:v>-1.5655068393405025</c:v>
                </c:pt>
                <c:pt idx="18">
                  <c:v>-1.1724431348814957</c:v>
                </c:pt>
                <c:pt idx="19">
                  <c:v>-0.51586871983105853</c:v>
                </c:pt>
                <c:pt idx="20">
                  <c:v>6.2908311566811648E-2</c:v>
                </c:pt>
                <c:pt idx="21">
                  <c:v>0.67223925212949176</c:v>
                </c:pt>
                <c:pt idx="22">
                  <c:v>1.2231718338297393</c:v>
                </c:pt>
                <c:pt idx="23">
                  <c:v>1.4646807823780028</c:v>
                </c:pt>
                <c:pt idx="24">
                  <c:v>1.7883097848798268</c:v>
                </c:pt>
                <c:pt idx="25">
                  <c:v>2.2348330437518271</c:v>
                </c:pt>
                <c:pt idx="26">
                  <c:v>3.0625749851663331</c:v>
                </c:pt>
                <c:pt idx="27">
                  <c:v>2.9735559402925826</c:v>
                </c:pt>
                <c:pt idx="28">
                  <c:v>3.2792661747998775</c:v>
                </c:pt>
                <c:pt idx="29">
                  <c:v>3.4792106617143714</c:v>
                </c:pt>
                <c:pt idx="30">
                  <c:v>4.0463834700636081</c:v>
                </c:pt>
                <c:pt idx="31">
                  <c:v>3.9946176474144446</c:v>
                </c:pt>
                <c:pt idx="32">
                  <c:v>4.0026732142041777</c:v>
                </c:pt>
                <c:pt idx="33">
                  <c:v>4.135378397605316</c:v>
                </c:pt>
                <c:pt idx="34">
                  <c:v>4.2459486808632096</c:v>
                </c:pt>
                <c:pt idx="35">
                  <c:v>4.3910808228796894</c:v>
                </c:pt>
                <c:pt idx="36">
                  <c:v>4.5264869432364296</c:v>
                </c:pt>
                <c:pt idx="37">
                  <c:v>4.2800557377299819</c:v>
                </c:pt>
                <c:pt idx="38">
                  <c:v>3.9401391691612719</c:v>
                </c:pt>
                <c:pt idx="39">
                  <c:v>3.9999932510922598</c:v>
                </c:pt>
                <c:pt idx="40">
                  <c:v>3.8806110624180157</c:v>
                </c:pt>
                <c:pt idx="41">
                  <c:v>3.7155558978213987</c:v>
                </c:pt>
                <c:pt idx="42">
                  <c:v>3.329151324076296</c:v>
                </c:pt>
                <c:pt idx="43">
                  <c:v>3.4126450241257267</c:v>
                </c:pt>
                <c:pt idx="44">
                  <c:v>3.289263397773845</c:v>
                </c:pt>
                <c:pt idx="45">
                  <c:v>3.132239860070607</c:v>
                </c:pt>
                <c:pt idx="46">
                  <c:v>2.9483587214984119</c:v>
                </c:pt>
                <c:pt idx="47">
                  <c:v>2.8606728758791222</c:v>
                </c:pt>
                <c:pt idx="48">
                  <c:v>2.5023516961608649</c:v>
                </c:pt>
                <c:pt idx="49">
                  <c:v>2.3384799513438637</c:v>
                </c:pt>
                <c:pt idx="50">
                  <c:v>1.8359734652911408</c:v>
                </c:pt>
                <c:pt idx="51">
                  <c:v>1.6747350729076738</c:v>
                </c:pt>
                <c:pt idx="52">
                  <c:v>1.3176968900767916</c:v>
                </c:pt>
                <c:pt idx="53">
                  <c:v>1.0517004683460618</c:v>
                </c:pt>
                <c:pt idx="54">
                  <c:v>0.90076589271699259</c:v>
                </c:pt>
                <c:pt idx="55">
                  <c:v>0.5986980425665589</c:v>
                </c:pt>
                <c:pt idx="56">
                  <c:v>0.43540375260151531</c:v>
                </c:pt>
                <c:pt idx="57">
                  <c:v>0.23479924864242552</c:v>
                </c:pt>
                <c:pt idx="58">
                  <c:v>-1.0938001491378468E-2</c:v>
                </c:pt>
                <c:pt idx="59">
                  <c:v>-0.10641450040941303</c:v>
                </c:pt>
                <c:pt idx="60">
                  <c:v>8.0220315097756512E-2</c:v>
                </c:pt>
                <c:pt idx="61">
                  <c:v>0.19916367190890849</c:v>
                </c:pt>
                <c:pt idx="62">
                  <c:v>0.87679714262212105</c:v>
                </c:pt>
                <c:pt idx="63">
                  <c:v>0.69927670933864761</c:v>
                </c:pt>
                <c:pt idx="64">
                  <c:v>0.90685458469363933</c:v>
                </c:pt>
                <c:pt idx="65">
                  <c:v>1.0915506456497637</c:v>
                </c:pt>
                <c:pt idx="66">
                  <c:v>1.328227183222519</c:v>
                </c:pt>
                <c:pt idx="67">
                  <c:v>1.4794153547220024</c:v>
                </c:pt>
                <c:pt idx="68">
                  <c:v>1.6509695644642663</c:v>
                </c:pt>
                <c:pt idx="69">
                  <c:v>1.8379984979316699</c:v>
                </c:pt>
                <c:pt idx="70">
                  <c:v>2.2739159214837157</c:v>
                </c:pt>
                <c:pt idx="71">
                  <c:v>2.2025592202415734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1'!$I$684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1'!$C$685:$C$756</c:f>
              <c:numCache>
                <c:formatCode>mmm\-yy</c:formatCode>
                <c:ptCount val="7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</c:numCache>
            </c:numRef>
          </c:cat>
          <c:val>
            <c:numRef>
              <c:f>'Data 1'!$I$685:$I$756</c:f>
              <c:numCache>
                <c:formatCode>0.0</c:formatCode>
                <c:ptCount val="72"/>
                <c:pt idx="0">
                  <c:v>-2.7821083565016114</c:v>
                </c:pt>
                <c:pt idx="1">
                  <c:v>-2.9478270737169354</c:v>
                </c:pt>
                <c:pt idx="2">
                  <c:v>-3.031130620992184</c:v>
                </c:pt>
                <c:pt idx="3">
                  <c:v>-3.0275695346893006</c:v>
                </c:pt>
                <c:pt idx="4">
                  <c:v>-3.2957720979587157</c:v>
                </c:pt>
                <c:pt idx="5">
                  <c:v>-3.3955637599181632</c:v>
                </c:pt>
                <c:pt idx="6">
                  <c:v>-3.3610227531121972</c:v>
                </c:pt>
                <c:pt idx="7">
                  <c:v>-3.7275261448073471</c:v>
                </c:pt>
                <c:pt idx="8">
                  <c:v>-3.8437875743829064</c:v>
                </c:pt>
                <c:pt idx="9">
                  <c:v>-3.8505295524427718</c:v>
                </c:pt>
                <c:pt idx="10">
                  <c:v>-4.1558103736104908</c:v>
                </c:pt>
                <c:pt idx="11">
                  <c:v>-4.5496684996718217</c:v>
                </c:pt>
                <c:pt idx="12">
                  <c:v>-4.9230964593311217</c:v>
                </c:pt>
                <c:pt idx="13">
                  <c:v>-5.3634665265869463</c:v>
                </c:pt>
                <c:pt idx="14">
                  <c:v>-5.7347278194115674</c:v>
                </c:pt>
                <c:pt idx="15">
                  <c:v>-5.951400933668161</c:v>
                </c:pt>
                <c:pt idx="16">
                  <c:v>-5.6697577384414277</c:v>
                </c:pt>
                <c:pt idx="17">
                  <c:v>-5.8062141440650468</c:v>
                </c:pt>
                <c:pt idx="18">
                  <c:v>-5.7210984201070065</c:v>
                </c:pt>
                <c:pt idx="19">
                  <c:v>-5.4698910370801439</c:v>
                </c:pt>
                <c:pt idx="20">
                  <c:v>-5.2636376347568685</c:v>
                </c:pt>
                <c:pt idx="21">
                  <c:v>-5.1999701523827486</c:v>
                </c:pt>
                <c:pt idx="22">
                  <c:v>-5.0802198714589464</c:v>
                </c:pt>
                <c:pt idx="23">
                  <c:v>-4.7467814703173516</c:v>
                </c:pt>
                <c:pt idx="24">
                  <c:v>-4.4557028737270858</c:v>
                </c:pt>
                <c:pt idx="25">
                  <c:v>-3.9655256994699961</c:v>
                </c:pt>
                <c:pt idx="26">
                  <c:v>-3.4855354117898973</c:v>
                </c:pt>
                <c:pt idx="27">
                  <c:v>-3.2601126157329907</c:v>
                </c:pt>
                <c:pt idx="28">
                  <c:v>-3.2062649654794773</c:v>
                </c:pt>
                <c:pt idx="29">
                  <c:v>-2.7328633679171599</c:v>
                </c:pt>
                <c:pt idx="30">
                  <c:v>-2.4251370338345013</c:v>
                </c:pt>
                <c:pt idx="31">
                  <c:v>-1.9832547061305339</c:v>
                </c:pt>
                <c:pt idx="32">
                  <c:v>-1.5868004211041842</c:v>
                </c:pt>
                <c:pt idx="33">
                  <c:v>-1.5162376391633647</c:v>
                </c:pt>
                <c:pt idx="34">
                  <c:v>-1.0452358670247075</c:v>
                </c:pt>
                <c:pt idx="35">
                  <c:v>-0.9419133043958583</c:v>
                </c:pt>
                <c:pt idx="36">
                  <c:v>-0.59335017105336396</c:v>
                </c:pt>
                <c:pt idx="37">
                  <c:v>-0.35001054761515382</c:v>
                </c:pt>
                <c:pt idx="38">
                  <c:v>-0.26005426396217279</c:v>
                </c:pt>
                <c:pt idx="39">
                  <c:v>0.10812153999217866</c:v>
                </c:pt>
                <c:pt idx="40">
                  <c:v>-0.10783687394572139</c:v>
                </c:pt>
                <c:pt idx="41">
                  <c:v>-0.11463489687606465</c:v>
                </c:pt>
                <c:pt idx="42">
                  <c:v>0.3068374256083084</c:v>
                </c:pt>
                <c:pt idx="43">
                  <c:v>0.31769828353622742</c:v>
                </c:pt>
                <c:pt idx="44">
                  <c:v>7.9067365775320475E-2</c:v>
                </c:pt>
                <c:pt idx="45">
                  <c:v>0.64167459562325391</c:v>
                </c:pt>
                <c:pt idx="46">
                  <c:v>0.51906107070485152</c:v>
                </c:pt>
                <c:pt idx="47">
                  <c:v>0.62084797215984366</c:v>
                </c:pt>
                <c:pt idx="48">
                  <c:v>0.36372205098187393</c:v>
                </c:pt>
                <c:pt idx="49">
                  <c:v>0.21738903428956124</c:v>
                </c:pt>
                <c:pt idx="50">
                  <c:v>0.11816953959440379</c:v>
                </c:pt>
                <c:pt idx="51">
                  <c:v>4.0359674810908075E-2</c:v>
                </c:pt>
                <c:pt idx="52">
                  <c:v>0.49538775281356973</c:v>
                </c:pt>
                <c:pt idx="53">
                  <c:v>0.48787630704922869</c:v>
                </c:pt>
                <c:pt idx="54">
                  <c:v>-7.0147233355200012E-2</c:v>
                </c:pt>
                <c:pt idx="55">
                  <c:v>-0.34680821846455601</c:v>
                </c:pt>
                <c:pt idx="56">
                  <c:v>-0.2899375453471853</c:v>
                </c:pt>
                <c:pt idx="57">
                  <c:v>-0.65138634679090535</c:v>
                </c:pt>
                <c:pt idx="58">
                  <c:v>-0.6148155222480578</c:v>
                </c:pt>
                <c:pt idx="59">
                  <c:v>-0.65114889440832657</c:v>
                </c:pt>
                <c:pt idx="60">
                  <c:v>-0.44438974514332541</c:v>
                </c:pt>
                <c:pt idx="61">
                  <c:v>-0.45410585004654891</c:v>
                </c:pt>
                <c:pt idx="62">
                  <c:v>-0.40424111883020641</c:v>
                </c:pt>
                <c:pt idx="63">
                  <c:v>-0.90403291869292079</c:v>
                </c:pt>
                <c:pt idx="64">
                  <c:v>-1.2567138210151874</c:v>
                </c:pt>
                <c:pt idx="65">
                  <c:v>-1.0575001513958626</c:v>
                </c:pt>
                <c:pt idx="66">
                  <c:v>-0.71590917714553504</c:v>
                </c:pt>
                <c:pt idx="67">
                  <c:v>-0.41995603718877339</c:v>
                </c:pt>
                <c:pt idx="68">
                  <c:v>-0.26024723487313439</c:v>
                </c:pt>
                <c:pt idx="69">
                  <c:v>-0.48541471983740703</c:v>
                </c:pt>
                <c:pt idx="70">
                  <c:v>-0.44412687871473455</c:v>
                </c:pt>
                <c:pt idx="71">
                  <c:v>-0.21212772963374871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994968"/>
        <c:axId val="605994576"/>
      </c:lineChart>
      <c:dateAx>
        <c:axId val="605994968"/>
        <c:scaling>
          <c:orientation val="minMax"/>
          <c:min val="41275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05994576"/>
        <c:crosses val="autoZero"/>
        <c:auto val="1"/>
        <c:lblOffset val="100"/>
        <c:baseTimeUnit val="months"/>
        <c:majorUnit val="2"/>
        <c:majorTimeUnit val="months"/>
        <c:minorUnit val="12"/>
        <c:minorTimeUnit val="months"/>
      </c:dateAx>
      <c:valAx>
        <c:axId val="6059945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5843536573635102E-2"/>
              <c:y val="0.3011870495040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05994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34671778593121"/>
          <c:y val="4.2588275408172171E-2"/>
          <c:w val="0.54668109549133581"/>
          <c:h val="7.44052826729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8267054853432E-2"/>
          <c:y val="0.144926682068933"/>
          <c:w val="0.8546028253821214"/>
          <c:h val="0.70552359847234669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1'!$G$759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1'!$G$760:$G$783</c:f>
              <c:numCache>
                <c:formatCode>#,##0</c:formatCode>
                <c:ptCount val="24"/>
                <c:pt idx="0">
                  <c:v>8747.8799999999992</c:v>
                </c:pt>
                <c:pt idx="1">
                  <c:v>8861.3690000000006</c:v>
                </c:pt>
                <c:pt idx="2">
                  <c:v>8785.4889999999996</c:v>
                </c:pt>
                <c:pt idx="3">
                  <c:v>8847.9660000000003</c:v>
                </c:pt>
                <c:pt idx="4">
                  <c:v>8836.4670000000006</c:v>
                </c:pt>
                <c:pt idx="5">
                  <c:v>8843.8189999999995</c:v>
                </c:pt>
                <c:pt idx="6">
                  <c:v>9078.6039999999994</c:v>
                </c:pt>
                <c:pt idx="7">
                  <c:v>9245.0380000000005</c:v>
                </c:pt>
                <c:pt idx="8">
                  <c:v>8863.9140000000007</c:v>
                </c:pt>
                <c:pt idx="9">
                  <c:v>8696.375</c:v>
                </c:pt>
                <c:pt idx="10">
                  <c:v>8437.7759999999998</c:v>
                </c:pt>
                <c:pt idx="11">
                  <c:v>8464.0570000000007</c:v>
                </c:pt>
                <c:pt idx="12">
                  <c:v>8476.3240000000005</c:v>
                </c:pt>
                <c:pt idx="13">
                  <c:v>8444.7639999999992</c:v>
                </c:pt>
                <c:pt idx="14">
                  <c:v>8354.6209999999992</c:v>
                </c:pt>
                <c:pt idx="15">
                  <c:v>8461.35</c:v>
                </c:pt>
                <c:pt idx="16">
                  <c:v>8487.9529999999995</c:v>
                </c:pt>
                <c:pt idx="17">
                  <c:v>8454.8739999999998</c:v>
                </c:pt>
                <c:pt idx="18">
                  <c:v>8173.8959999999997</c:v>
                </c:pt>
                <c:pt idx="19">
                  <c:v>8130.0129999999999</c:v>
                </c:pt>
                <c:pt idx="20">
                  <c:v>8095.2380000000003</c:v>
                </c:pt>
                <c:pt idx="21">
                  <c:v>8277.7919999999995</c:v>
                </c:pt>
                <c:pt idx="22">
                  <c:v>8130.76</c:v>
                </c:pt>
                <c:pt idx="23">
                  <c:v>8254.9030000000002</c:v>
                </c:pt>
              </c:numCache>
            </c:numRef>
          </c:val>
        </c:ser>
        <c:ser>
          <c:idx val="1"/>
          <c:order val="1"/>
          <c:tx>
            <c:strRef>
              <c:f>'Data 1'!$F$759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1'!$F$760:$F$783</c:f>
              <c:numCache>
                <c:formatCode>#,##0</c:formatCode>
                <c:ptCount val="24"/>
                <c:pt idx="0">
                  <c:v>2257.1959999999999</c:v>
                </c:pt>
                <c:pt idx="1">
                  <c:v>2164.4690000000001</c:v>
                </c:pt>
                <c:pt idx="2">
                  <c:v>2097.2950000000001</c:v>
                </c:pt>
                <c:pt idx="3">
                  <c:v>2102.0970000000002</c:v>
                </c:pt>
                <c:pt idx="4">
                  <c:v>2157.4270000000001</c:v>
                </c:pt>
                <c:pt idx="5">
                  <c:v>2365.08</c:v>
                </c:pt>
                <c:pt idx="6">
                  <c:v>2853.5610000000001</c:v>
                </c:pt>
                <c:pt idx="7">
                  <c:v>3473.3130000000001</c:v>
                </c:pt>
                <c:pt idx="8">
                  <c:v>3896.451</c:v>
                </c:pt>
                <c:pt idx="9">
                  <c:v>4092.4830000000002</c:v>
                </c:pt>
                <c:pt idx="10">
                  <c:v>4074.45</c:v>
                </c:pt>
                <c:pt idx="11">
                  <c:v>4022.3530000000001</c:v>
                </c:pt>
                <c:pt idx="12">
                  <c:v>3996.634</c:v>
                </c:pt>
                <c:pt idx="13">
                  <c:v>3932.614</c:v>
                </c:pt>
                <c:pt idx="14">
                  <c:v>3851.2289999999998</c:v>
                </c:pt>
                <c:pt idx="15">
                  <c:v>3794.0709999999999</c:v>
                </c:pt>
                <c:pt idx="16">
                  <c:v>3784.328</c:v>
                </c:pt>
                <c:pt idx="17">
                  <c:v>3765.511</c:v>
                </c:pt>
                <c:pt idx="18">
                  <c:v>3827.7310000000002</c:v>
                </c:pt>
                <c:pt idx="19">
                  <c:v>3771.8310000000001</c:v>
                </c:pt>
                <c:pt idx="20">
                  <c:v>3592.1170000000002</c:v>
                </c:pt>
                <c:pt idx="21">
                  <c:v>3239.6990000000001</c:v>
                </c:pt>
                <c:pt idx="22">
                  <c:v>2668.2939999999999</c:v>
                </c:pt>
                <c:pt idx="23">
                  <c:v>2404.9569999999999</c:v>
                </c:pt>
              </c:numCache>
            </c:numRef>
          </c:val>
        </c:ser>
        <c:ser>
          <c:idx val="4"/>
          <c:order val="2"/>
          <c:tx>
            <c:strRef>
              <c:f>'Data 1'!$H$759</c:f>
              <c:strCache>
                <c:ptCount val="1"/>
                <c:pt idx="0">
                  <c:v>IRE-Otros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'Data 1'!$H$760:$H$783</c:f>
              <c:numCache>
                <c:formatCode>#,##0</c:formatCode>
                <c:ptCount val="24"/>
                <c:pt idx="0">
                  <c:v>993.76700000000005</c:v>
                </c:pt>
                <c:pt idx="1">
                  <c:v>1016.468</c:v>
                </c:pt>
                <c:pt idx="2">
                  <c:v>1009.52</c:v>
                </c:pt>
                <c:pt idx="3">
                  <c:v>1005.663</c:v>
                </c:pt>
                <c:pt idx="4">
                  <c:v>1002.2380000000001</c:v>
                </c:pt>
                <c:pt idx="5">
                  <c:v>1010.8150000000001</c:v>
                </c:pt>
                <c:pt idx="6">
                  <c:v>1060.4639999999999</c:v>
                </c:pt>
                <c:pt idx="7">
                  <c:v>1090.8710000000001</c:v>
                </c:pt>
                <c:pt idx="8">
                  <c:v>1081.7750000000001</c:v>
                </c:pt>
                <c:pt idx="9">
                  <c:v>1087.9480000000001</c:v>
                </c:pt>
                <c:pt idx="10">
                  <c:v>1052.2270000000001</c:v>
                </c:pt>
                <c:pt idx="11">
                  <c:v>1031.248</c:v>
                </c:pt>
                <c:pt idx="12">
                  <c:v>1027.5329999999999</c:v>
                </c:pt>
                <c:pt idx="13">
                  <c:v>996.31</c:v>
                </c:pt>
                <c:pt idx="14">
                  <c:v>988.26499999999999</c:v>
                </c:pt>
                <c:pt idx="15">
                  <c:v>1015.311</c:v>
                </c:pt>
                <c:pt idx="16">
                  <c:v>1011.625</c:v>
                </c:pt>
                <c:pt idx="17">
                  <c:v>991.40700000000004</c:v>
                </c:pt>
                <c:pt idx="18">
                  <c:v>953.50300000000004</c:v>
                </c:pt>
                <c:pt idx="19">
                  <c:v>951.99099999999999</c:v>
                </c:pt>
                <c:pt idx="20">
                  <c:v>937.12599999999998</c:v>
                </c:pt>
                <c:pt idx="21">
                  <c:v>920.51800000000003</c:v>
                </c:pt>
                <c:pt idx="22">
                  <c:v>885.255</c:v>
                </c:pt>
                <c:pt idx="23">
                  <c:v>899.27099999999996</c:v>
                </c:pt>
              </c:numCache>
            </c:numRef>
          </c:val>
        </c:ser>
        <c:ser>
          <c:idx val="2"/>
          <c:order val="3"/>
          <c:tx>
            <c:strRef>
              <c:f>'Data 1'!$E$759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1'!$E$760:$E$783</c:f>
              <c:numCache>
                <c:formatCode>#,##0</c:formatCode>
                <c:ptCount val="24"/>
                <c:pt idx="0">
                  <c:v>8395.7630000000008</c:v>
                </c:pt>
                <c:pt idx="1">
                  <c:v>6691.7550000000001</c:v>
                </c:pt>
                <c:pt idx="2">
                  <c:v>5815.7110000000002</c:v>
                </c:pt>
                <c:pt idx="3">
                  <c:v>5422.7650000000003</c:v>
                </c:pt>
                <c:pt idx="4">
                  <c:v>5300.2879999999996</c:v>
                </c:pt>
                <c:pt idx="5">
                  <c:v>5506.7179999999998</c:v>
                </c:pt>
                <c:pt idx="6">
                  <c:v>6347.9610000000002</c:v>
                </c:pt>
                <c:pt idx="7">
                  <c:v>8432.3320000000003</c:v>
                </c:pt>
                <c:pt idx="8">
                  <c:v>9562.3770000000004</c:v>
                </c:pt>
                <c:pt idx="9">
                  <c:v>9846.25</c:v>
                </c:pt>
                <c:pt idx="10">
                  <c:v>10469.164000000001</c:v>
                </c:pt>
                <c:pt idx="11">
                  <c:v>10488.272999999999</c:v>
                </c:pt>
                <c:pt idx="12">
                  <c:v>10429.558000000001</c:v>
                </c:pt>
                <c:pt idx="13">
                  <c:v>10938.052</c:v>
                </c:pt>
                <c:pt idx="14">
                  <c:v>10987.138000000001</c:v>
                </c:pt>
                <c:pt idx="15">
                  <c:v>10641.397999999999</c:v>
                </c:pt>
                <c:pt idx="16">
                  <c:v>10458.434999999999</c:v>
                </c:pt>
                <c:pt idx="17">
                  <c:v>10863.512000000001</c:v>
                </c:pt>
                <c:pt idx="18">
                  <c:v>12228.145</c:v>
                </c:pt>
                <c:pt idx="19">
                  <c:v>13452.903</c:v>
                </c:pt>
                <c:pt idx="20">
                  <c:v>14361.855</c:v>
                </c:pt>
                <c:pt idx="21">
                  <c:v>14408.156000000001</c:v>
                </c:pt>
                <c:pt idx="22">
                  <c:v>13363.299000000001</c:v>
                </c:pt>
                <c:pt idx="23">
                  <c:v>11143.5</c:v>
                </c:pt>
              </c:numCache>
            </c:numRef>
          </c:val>
        </c:ser>
        <c:ser>
          <c:idx val="5"/>
          <c:order val="4"/>
          <c:tx>
            <c:strRef>
              <c:f>'Data 1'!$I$759</c:f>
              <c:strCache>
                <c:ptCount val="1"/>
                <c:pt idx="0">
                  <c:v>Resto (Pequeño comercio y servicios)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'Data 1'!$I$760:$I$783</c:f>
              <c:numCache>
                <c:formatCode>#,##0</c:formatCode>
                <c:ptCount val="24"/>
                <c:pt idx="0">
                  <c:v>5102.7160000000003</c:v>
                </c:pt>
                <c:pt idx="1">
                  <c:v>4886.4049999999997</c:v>
                </c:pt>
                <c:pt idx="2">
                  <c:v>4751.4310000000005</c:v>
                </c:pt>
                <c:pt idx="3">
                  <c:v>4690.5039999999999</c:v>
                </c:pt>
                <c:pt idx="4">
                  <c:v>4706.7020000000002</c:v>
                </c:pt>
                <c:pt idx="5">
                  <c:v>4920.99</c:v>
                </c:pt>
                <c:pt idx="6">
                  <c:v>5811.2129999999997</c:v>
                </c:pt>
                <c:pt idx="7">
                  <c:v>7543</c:v>
                </c:pt>
                <c:pt idx="8">
                  <c:v>9535.1840000000011</c:v>
                </c:pt>
                <c:pt idx="9">
                  <c:v>10629.296</c:v>
                </c:pt>
                <c:pt idx="10">
                  <c:v>11006.858</c:v>
                </c:pt>
                <c:pt idx="11">
                  <c:v>10989.355</c:v>
                </c:pt>
                <c:pt idx="12">
                  <c:v>10809.545</c:v>
                </c:pt>
                <c:pt idx="13">
                  <c:v>10104.912</c:v>
                </c:pt>
                <c:pt idx="14">
                  <c:v>8990.3450000000012</c:v>
                </c:pt>
                <c:pt idx="15">
                  <c:v>8716.6440000000002</c:v>
                </c:pt>
                <c:pt idx="16">
                  <c:v>8845.5659999999989</c:v>
                </c:pt>
                <c:pt idx="17">
                  <c:v>8978.8329999999987</c:v>
                </c:pt>
                <c:pt idx="18">
                  <c:v>9346.8110000000015</c:v>
                </c:pt>
                <c:pt idx="19">
                  <c:v>9088.8760000000002</c:v>
                </c:pt>
                <c:pt idx="20">
                  <c:v>8217.2129999999997</c:v>
                </c:pt>
                <c:pt idx="21">
                  <c:v>7115.5029999999997</c:v>
                </c:pt>
                <c:pt idx="22">
                  <c:v>6071.5720000000001</c:v>
                </c:pt>
                <c:pt idx="23">
                  <c:v>5502.1970000000001</c:v>
                </c:pt>
              </c:numCache>
            </c:numRef>
          </c:val>
        </c:ser>
        <c:ser>
          <c:idx val="6"/>
          <c:order val="5"/>
          <c:tx>
            <c:strRef>
              <c:f>'Data 1'!$J$759</c:f>
              <c:strCache>
                <c:ptCount val="1"/>
                <c:pt idx="0">
                  <c:v>Pérdidas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'Data 1'!$J$760:$J$783</c:f>
              <c:numCache>
                <c:formatCode>#,##0</c:formatCode>
                <c:ptCount val="24"/>
                <c:pt idx="0">
                  <c:v>4134.4819999999982</c:v>
                </c:pt>
                <c:pt idx="1">
                  <c:v>3681.5250000000005</c:v>
                </c:pt>
                <c:pt idx="2">
                  <c:v>3483.771999999999</c:v>
                </c:pt>
                <c:pt idx="3">
                  <c:v>3474.6140000000005</c:v>
                </c:pt>
                <c:pt idx="4">
                  <c:v>3422.0430000000024</c:v>
                </c:pt>
                <c:pt idx="5">
                  <c:v>3370.4070000000029</c:v>
                </c:pt>
                <c:pt idx="6">
                  <c:v>3513.7650000000012</c:v>
                </c:pt>
                <c:pt idx="7">
                  <c:v>4113.0450000000019</c:v>
                </c:pt>
                <c:pt idx="8">
                  <c:v>4727.908999999996</c:v>
                </c:pt>
                <c:pt idx="9">
                  <c:v>4779.5880000000016</c:v>
                </c:pt>
                <c:pt idx="10">
                  <c:v>4800.4470000000001</c:v>
                </c:pt>
                <c:pt idx="11">
                  <c:v>4872.2220000000016</c:v>
                </c:pt>
                <c:pt idx="12">
                  <c:v>4913.8749999999964</c:v>
                </c:pt>
                <c:pt idx="13">
                  <c:v>5067.4949999999972</c:v>
                </c:pt>
                <c:pt idx="14">
                  <c:v>5128.4130000000005</c:v>
                </c:pt>
                <c:pt idx="15">
                  <c:v>5166.9699999999975</c:v>
                </c:pt>
                <c:pt idx="16">
                  <c:v>5098.0250000000033</c:v>
                </c:pt>
                <c:pt idx="17">
                  <c:v>5060.2710000000061</c:v>
                </c:pt>
                <c:pt idx="18">
                  <c:v>5252.625</c:v>
                </c:pt>
                <c:pt idx="19">
                  <c:v>5542.6530000000002</c:v>
                </c:pt>
                <c:pt idx="20">
                  <c:v>5811.85</c:v>
                </c:pt>
                <c:pt idx="21">
                  <c:v>5775.6039999999948</c:v>
                </c:pt>
                <c:pt idx="22">
                  <c:v>5518.2859999999964</c:v>
                </c:pt>
                <c:pt idx="23">
                  <c:v>4863.8419999999987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48880"/>
        <c:axId val="549149272"/>
      </c:areaChart>
      <c:lineChart>
        <c:grouping val="standard"/>
        <c:varyColors val="0"/>
        <c:ser>
          <c:idx val="3"/>
          <c:order val="6"/>
          <c:tx>
            <c:strRef>
              <c:f>'Data 1'!$D$786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1'!$D$760:$D$783</c:f>
              <c:numCache>
                <c:formatCode>#,##0;\(#,##0\)</c:formatCode>
                <c:ptCount val="24"/>
                <c:pt idx="0">
                  <c:v>29631.804</c:v>
                </c:pt>
                <c:pt idx="1">
                  <c:v>27301.991000000002</c:v>
                </c:pt>
                <c:pt idx="2">
                  <c:v>25943.218000000001</c:v>
                </c:pt>
                <c:pt idx="3">
                  <c:v>25543.609</c:v>
                </c:pt>
                <c:pt idx="4">
                  <c:v>25425.165000000001</c:v>
                </c:pt>
                <c:pt idx="5">
                  <c:v>26017.829000000002</c:v>
                </c:pt>
                <c:pt idx="6">
                  <c:v>28665.567999999999</c:v>
                </c:pt>
                <c:pt idx="7">
                  <c:v>33897.599000000002</c:v>
                </c:pt>
                <c:pt idx="8">
                  <c:v>37667.61</c:v>
                </c:pt>
                <c:pt idx="9">
                  <c:v>39131.94</c:v>
                </c:pt>
                <c:pt idx="10">
                  <c:v>39840.921999999999</c:v>
                </c:pt>
                <c:pt idx="11">
                  <c:v>39867.508000000002</c:v>
                </c:pt>
                <c:pt idx="12">
                  <c:v>39653.468999999997</c:v>
                </c:pt>
                <c:pt idx="13">
                  <c:v>39484.146999999997</c:v>
                </c:pt>
                <c:pt idx="14">
                  <c:v>38300.010999999999</c:v>
                </c:pt>
                <c:pt idx="15">
                  <c:v>37795.743999999999</c:v>
                </c:pt>
                <c:pt idx="16">
                  <c:v>37685.932000000001</c:v>
                </c:pt>
                <c:pt idx="17">
                  <c:v>38114.408000000003</c:v>
                </c:pt>
                <c:pt idx="18">
                  <c:v>39782.711000000003</c:v>
                </c:pt>
                <c:pt idx="19">
                  <c:v>40938.267</c:v>
                </c:pt>
                <c:pt idx="20">
                  <c:v>41015.398999999998</c:v>
                </c:pt>
                <c:pt idx="21">
                  <c:v>39737.271999999997</c:v>
                </c:pt>
                <c:pt idx="22">
                  <c:v>36637.466</c:v>
                </c:pt>
                <c:pt idx="23">
                  <c:v>33068.67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48880"/>
        <c:axId val="549149272"/>
      </c:lineChart>
      <c:catAx>
        <c:axId val="54914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9272"/>
        <c:crosses val="autoZero"/>
        <c:auto val="1"/>
        <c:lblAlgn val="ctr"/>
        <c:lblOffset val="100"/>
        <c:noMultiLvlLbl val="0"/>
      </c:catAx>
      <c:valAx>
        <c:axId val="549149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78553783718212"/>
          <c:y val="3.9227843525547333E-2"/>
          <c:w val="0.85121444278924596"/>
          <c:h val="0.222757617254364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676902064359"/>
          <c:y val="0.15515515515515516"/>
          <c:w val="0.85575439433707146"/>
          <c:h val="0.68317175443159706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1'!$G$759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1'!$G$787:$G$810</c:f>
              <c:numCache>
                <c:formatCode>#,##0</c:formatCode>
                <c:ptCount val="24"/>
                <c:pt idx="0">
                  <c:v>8973.1980000000003</c:v>
                </c:pt>
                <c:pt idx="1">
                  <c:v>9005.8060000000005</c:v>
                </c:pt>
                <c:pt idx="2">
                  <c:v>8882.76</c:v>
                </c:pt>
                <c:pt idx="3">
                  <c:v>8970.7790000000005</c:v>
                </c:pt>
                <c:pt idx="4">
                  <c:v>9004.6880000000001</c:v>
                </c:pt>
                <c:pt idx="5">
                  <c:v>9046.3130000000001</c:v>
                </c:pt>
                <c:pt idx="6">
                  <c:v>9249.5190000000002</c:v>
                </c:pt>
                <c:pt idx="7">
                  <c:v>9260.0640000000003</c:v>
                </c:pt>
                <c:pt idx="8">
                  <c:v>8895.3209999999999</c:v>
                </c:pt>
                <c:pt idx="9">
                  <c:v>8909.6630000000005</c:v>
                </c:pt>
                <c:pt idx="10">
                  <c:v>8847.5570000000007</c:v>
                </c:pt>
                <c:pt idx="11">
                  <c:v>8738.7240000000002</c:v>
                </c:pt>
                <c:pt idx="12">
                  <c:v>8761.8439999999991</c:v>
                </c:pt>
                <c:pt idx="13">
                  <c:v>8775.6190000000006</c:v>
                </c:pt>
                <c:pt idx="14">
                  <c:v>8682.5949999999993</c:v>
                </c:pt>
                <c:pt idx="15">
                  <c:v>8809.9609999999993</c:v>
                </c:pt>
                <c:pt idx="16">
                  <c:v>8772.7880000000005</c:v>
                </c:pt>
                <c:pt idx="17">
                  <c:v>8816.0720000000001</c:v>
                </c:pt>
                <c:pt idx="18">
                  <c:v>8674.2479999999996</c:v>
                </c:pt>
                <c:pt idx="19">
                  <c:v>8874.3089999999993</c:v>
                </c:pt>
                <c:pt idx="20">
                  <c:v>8862.2659999999996</c:v>
                </c:pt>
                <c:pt idx="21">
                  <c:v>8734.1810000000005</c:v>
                </c:pt>
                <c:pt idx="22">
                  <c:v>8612.6370000000006</c:v>
                </c:pt>
                <c:pt idx="23">
                  <c:v>8624.143</c:v>
                </c:pt>
              </c:numCache>
            </c:numRef>
          </c:val>
        </c:ser>
        <c:ser>
          <c:idx val="1"/>
          <c:order val="1"/>
          <c:tx>
            <c:strRef>
              <c:f>'Data 1'!$F$759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1'!$F$787:$F$810</c:f>
              <c:numCache>
                <c:formatCode>#,##0</c:formatCode>
                <c:ptCount val="24"/>
                <c:pt idx="0">
                  <c:v>2712.9720000000002</c:v>
                </c:pt>
                <c:pt idx="1">
                  <c:v>2575.3919999999998</c:v>
                </c:pt>
                <c:pt idx="2">
                  <c:v>2485.8270000000002</c:v>
                </c:pt>
                <c:pt idx="3">
                  <c:v>2447.37</c:v>
                </c:pt>
                <c:pt idx="4">
                  <c:v>2481.8180000000002</c:v>
                </c:pt>
                <c:pt idx="5">
                  <c:v>2666.884</c:v>
                </c:pt>
                <c:pt idx="6">
                  <c:v>3124.1480000000001</c:v>
                </c:pt>
                <c:pt idx="7">
                  <c:v>3687.277</c:v>
                </c:pt>
                <c:pt idx="8">
                  <c:v>4133.7780000000002</c:v>
                </c:pt>
                <c:pt idx="9">
                  <c:v>4492.3010000000004</c:v>
                </c:pt>
                <c:pt idx="10">
                  <c:v>4690.0839999999998</c:v>
                </c:pt>
                <c:pt idx="11">
                  <c:v>4792.7380000000003</c:v>
                </c:pt>
                <c:pt idx="12">
                  <c:v>4909.8909999999996</c:v>
                </c:pt>
                <c:pt idx="13">
                  <c:v>4963.402</c:v>
                </c:pt>
                <c:pt idx="14">
                  <c:v>4927.8360000000002</c:v>
                </c:pt>
                <c:pt idx="15">
                  <c:v>4884.38</c:v>
                </c:pt>
                <c:pt idx="16">
                  <c:v>4886.4669999999996</c:v>
                </c:pt>
                <c:pt idx="17">
                  <c:v>4831.393</c:v>
                </c:pt>
                <c:pt idx="18">
                  <c:v>4737.6850000000004</c:v>
                </c:pt>
                <c:pt idx="19">
                  <c:v>4632.4350000000004</c:v>
                </c:pt>
                <c:pt idx="20">
                  <c:v>4381.7830000000004</c:v>
                </c:pt>
                <c:pt idx="21">
                  <c:v>3978.518</c:v>
                </c:pt>
                <c:pt idx="22">
                  <c:v>3304.7240000000002</c:v>
                </c:pt>
                <c:pt idx="23">
                  <c:v>2941.491</c:v>
                </c:pt>
              </c:numCache>
            </c:numRef>
          </c:val>
        </c:ser>
        <c:ser>
          <c:idx val="2"/>
          <c:order val="2"/>
          <c:tx>
            <c:strRef>
              <c:f>'Data 1'!$E$786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1'!$C$760:$C$783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1'!$E$787:$E$810</c:f>
              <c:numCache>
                <c:formatCode>#,##0</c:formatCode>
                <c:ptCount val="24"/>
                <c:pt idx="0">
                  <c:v>7768.1379999999999</c:v>
                </c:pt>
                <c:pt idx="1">
                  <c:v>6471.4260000000004</c:v>
                </c:pt>
                <c:pt idx="2">
                  <c:v>5694.0940000000001</c:v>
                </c:pt>
                <c:pt idx="3">
                  <c:v>5276.0810000000001</c:v>
                </c:pt>
                <c:pt idx="4">
                  <c:v>5035.9480000000003</c:v>
                </c:pt>
                <c:pt idx="5">
                  <c:v>4939.0529999999999</c:v>
                </c:pt>
                <c:pt idx="6">
                  <c:v>5023.5190000000002</c:v>
                </c:pt>
                <c:pt idx="7">
                  <c:v>5332.1469999999999</c:v>
                </c:pt>
                <c:pt idx="8">
                  <c:v>6108.2809999999999</c:v>
                </c:pt>
                <c:pt idx="9">
                  <c:v>6943.9390000000003</c:v>
                </c:pt>
                <c:pt idx="10">
                  <c:v>7651.299</c:v>
                </c:pt>
                <c:pt idx="11">
                  <c:v>8089.9279999999999</c:v>
                </c:pt>
                <c:pt idx="12">
                  <c:v>8660.82</c:v>
                </c:pt>
                <c:pt idx="13">
                  <c:v>9546.2440000000006</c:v>
                </c:pt>
                <c:pt idx="14">
                  <c:v>10006.924999999999</c:v>
                </c:pt>
                <c:pt idx="15">
                  <c:v>9861.9110000000001</c:v>
                </c:pt>
                <c:pt idx="16">
                  <c:v>9746.5509999999995</c:v>
                </c:pt>
                <c:pt idx="17">
                  <c:v>9737.7540000000008</c:v>
                </c:pt>
                <c:pt idx="18">
                  <c:v>9661.5750000000007</c:v>
                </c:pt>
                <c:pt idx="19">
                  <c:v>9454.8940000000002</c:v>
                </c:pt>
                <c:pt idx="20">
                  <c:v>9422.4680000000008</c:v>
                </c:pt>
                <c:pt idx="21">
                  <c:v>10044.409</c:v>
                </c:pt>
                <c:pt idx="22">
                  <c:v>10641.438</c:v>
                </c:pt>
                <c:pt idx="23">
                  <c:v>9609.982</c:v>
                </c:pt>
              </c:numCache>
            </c:numRef>
          </c:val>
        </c:ser>
        <c:ser>
          <c:idx val="4"/>
          <c:order val="4"/>
          <c:tx>
            <c:strRef>
              <c:f>'Data 1'!$H$786</c:f>
              <c:strCache>
                <c:ptCount val="1"/>
                <c:pt idx="0">
                  <c:v>IRE-Otros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'Data 1'!$H$787:$H$810</c:f>
              <c:numCache>
                <c:formatCode>#,##0</c:formatCode>
                <c:ptCount val="24"/>
                <c:pt idx="0">
                  <c:v>1695.0039999999999</c:v>
                </c:pt>
                <c:pt idx="1">
                  <c:v>1783.0709999999999</c:v>
                </c:pt>
                <c:pt idx="2">
                  <c:v>1785.2750000000001</c:v>
                </c:pt>
                <c:pt idx="3">
                  <c:v>1770.4970000000001</c:v>
                </c:pt>
                <c:pt idx="4">
                  <c:v>1765.3420000000001</c:v>
                </c:pt>
                <c:pt idx="5">
                  <c:v>1757.999</c:v>
                </c:pt>
                <c:pt idx="6">
                  <c:v>1799.1590000000001</c:v>
                </c:pt>
                <c:pt idx="7">
                  <c:v>1777.4690000000001</c:v>
                </c:pt>
                <c:pt idx="8">
                  <c:v>1522.5409999999999</c:v>
                </c:pt>
                <c:pt idx="9">
                  <c:v>1547.8520000000001</c:v>
                </c:pt>
                <c:pt idx="10">
                  <c:v>1506.165</c:v>
                </c:pt>
                <c:pt idx="11">
                  <c:v>1419.153</c:v>
                </c:pt>
                <c:pt idx="12">
                  <c:v>1386.443</c:v>
                </c:pt>
                <c:pt idx="13">
                  <c:v>1352.251</c:v>
                </c:pt>
                <c:pt idx="14">
                  <c:v>1326.509</c:v>
                </c:pt>
                <c:pt idx="15">
                  <c:v>1332.2639999999999</c:v>
                </c:pt>
                <c:pt idx="16">
                  <c:v>1343.5609999999999</c:v>
                </c:pt>
                <c:pt idx="17">
                  <c:v>1324.7539999999999</c:v>
                </c:pt>
                <c:pt idx="18">
                  <c:v>1296.566</c:v>
                </c:pt>
                <c:pt idx="19">
                  <c:v>1341.31</c:v>
                </c:pt>
                <c:pt idx="20">
                  <c:v>1370.712</c:v>
                </c:pt>
                <c:pt idx="21">
                  <c:v>1366.626</c:v>
                </c:pt>
                <c:pt idx="22">
                  <c:v>1357.452</c:v>
                </c:pt>
                <c:pt idx="23">
                  <c:v>1376.5709999999999</c:v>
                </c:pt>
              </c:numCache>
            </c:numRef>
          </c:val>
        </c:ser>
        <c:ser>
          <c:idx val="5"/>
          <c:order val="5"/>
          <c:tx>
            <c:strRef>
              <c:f>'Data 1'!$I$786</c:f>
              <c:strCache>
                <c:ptCount val="1"/>
                <c:pt idx="0">
                  <c:v>Resto (Pequeño comercio y servicios)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val>
            <c:numRef>
              <c:f>'Data 1'!$I$787:$I$810</c:f>
              <c:numCache>
                <c:formatCode>#,##0</c:formatCode>
                <c:ptCount val="24"/>
                <c:pt idx="0">
                  <c:v>6302.326</c:v>
                </c:pt>
                <c:pt idx="1">
                  <c:v>5942.9840000000013</c:v>
                </c:pt>
                <c:pt idx="2">
                  <c:v>5700.2589999999991</c:v>
                </c:pt>
                <c:pt idx="3">
                  <c:v>5568.6880000000001</c:v>
                </c:pt>
                <c:pt idx="4">
                  <c:v>5517.6190000000006</c:v>
                </c:pt>
                <c:pt idx="5">
                  <c:v>5652.771999999999</c:v>
                </c:pt>
                <c:pt idx="6">
                  <c:v>6247.244999999999</c:v>
                </c:pt>
                <c:pt idx="7">
                  <c:v>7170.3710000000001</c:v>
                </c:pt>
                <c:pt idx="8">
                  <c:v>8698.75</c:v>
                </c:pt>
                <c:pt idx="9">
                  <c:v>9815.7830000000013</c:v>
                </c:pt>
                <c:pt idx="10">
                  <c:v>10383.029999999999</c:v>
                </c:pt>
                <c:pt idx="11">
                  <c:v>10807.214</c:v>
                </c:pt>
                <c:pt idx="12">
                  <c:v>11016.507000000001</c:v>
                </c:pt>
                <c:pt idx="13">
                  <c:v>10746.236999999999</c:v>
                </c:pt>
                <c:pt idx="14">
                  <c:v>9957.4850000000006</c:v>
                </c:pt>
                <c:pt idx="15">
                  <c:v>9585.7419999999984</c:v>
                </c:pt>
                <c:pt idx="16">
                  <c:v>9764.4990000000034</c:v>
                </c:pt>
                <c:pt idx="17">
                  <c:v>9828.655999999999</c:v>
                </c:pt>
                <c:pt idx="18">
                  <c:v>9549.6850000000013</c:v>
                </c:pt>
                <c:pt idx="19">
                  <c:v>9074.0289999999986</c:v>
                </c:pt>
                <c:pt idx="20">
                  <c:v>8426.1759999999995</c:v>
                </c:pt>
                <c:pt idx="21">
                  <c:v>7813.1160000000018</c:v>
                </c:pt>
                <c:pt idx="22">
                  <c:v>7400.2100000000009</c:v>
                </c:pt>
                <c:pt idx="23">
                  <c:v>6742.2160000000003</c:v>
                </c:pt>
              </c:numCache>
            </c:numRef>
          </c:val>
        </c:ser>
        <c:ser>
          <c:idx val="6"/>
          <c:order val="6"/>
          <c:tx>
            <c:strRef>
              <c:f>'Data 1'!$J$786</c:f>
              <c:strCache>
                <c:ptCount val="1"/>
                <c:pt idx="0">
                  <c:v>Pérdidas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val>
            <c:numRef>
              <c:f>'Data 1'!$J$787:$J$810</c:f>
              <c:numCache>
                <c:formatCode>#,##0</c:formatCode>
                <c:ptCount val="24"/>
                <c:pt idx="0">
                  <c:v>3672.012999999999</c:v>
                </c:pt>
                <c:pt idx="1">
                  <c:v>3307.5740000000005</c:v>
                </c:pt>
                <c:pt idx="2">
                  <c:v>3066.9700000000012</c:v>
                </c:pt>
                <c:pt idx="3">
                  <c:v>2929.3940000000002</c:v>
                </c:pt>
                <c:pt idx="4">
                  <c:v>2870.6729999999989</c:v>
                </c:pt>
                <c:pt idx="5">
                  <c:v>2827.5809999999983</c:v>
                </c:pt>
                <c:pt idx="6">
                  <c:v>2800.6219999999994</c:v>
                </c:pt>
                <c:pt idx="7">
                  <c:v>2881.2430000000022</c:v>
                </c:pt>
                <c:pt idx="8">
                  <c:v>3100.101999999999</c:v>
                </c:pt>
                <c:pt idx="9">
                  <c:v>3270.2410000000018</c:v>
                </c:pt>
                <c:pt idx="10">
                  <c:v>3271.1789999999964</c:v>
                </c:pt>
                <c:pt idx="11">
                  <c:v>3413.7669999999998</c:v>
                </c:pt>
                <c:pt idx="12">
                  <c:v>3678.7009999999937</c:v>
                </c:pt>
                <c:pt idx="13">
                  <c:v>4423.247000000003</c:v>
                </c:pt>
                <c:pt idx="14">
                  <c:v>4021.6940000000031</c:v>
                </c:pt>
                <c:pt idx="15">
                  <c:v>4087.8220000000001</c:v>
                </c:pt>
                <c:pt idx="16">
                  <c:v>4030.0789999999906</c:v>
                </c:pt>
                <c:pt idx="17">
                  <c:v>3948.0789999999979</c:v>
                </c:pt>
                <c:pt idx="18">
                  <c:v>3845.4749999999913</c:v>
                </c:pt>
                <c:pt idx="19">
                  <c:v>3912.9550000000017</c:v>
                </c:pt>
                <c:pt idx="20">
                  <c:v>4048.5829999999987</c:v>
                </c:pt>
                <c:pt idx="21">
                  <c:v>4026.7489999999998</c:v>
                </c:pt>
                <c:pt idx="22">
                  <c:v>4140.5839999999953</c:v>
                </c:pt>
                <c:pt idx="23">
                  <c:v>4087.8420000000006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151624"/>
        <c:axId val="549152016"/>
      </c:areaChart>
      <c:lineChart>
        <c:grouping val="standard"/>
        <c:varyColors val="0"/>
        <c:ser>
          <c:idx val="3"/>
          <c:order val="3"/>
          <c:tx>
            <c:strRef>
              <c:f>'Data 1'!$D$759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1'!$D$787:$D$810</c:f>
              <c:numCache>
                <c:formatCode>#,##0;\(#,##0\)</c:formatCode>
                <c:ptCount val="24"/>
                <c:pt idx="0">
                  <c:v>31123.651000000002</c:v>
                </c:pt>
                <c:pt idx="1">
                  <c:v>29086.253000000001</c:v>
                </c:pt>
                <c:pt idx="2">
                  <c:v>27615.185000000001</c:v>
                </c:pt>
                <c:pt idx="3">
                  <c:v>26962.809000000001</c:v>
                </c:pt>
                <c:pt idx="4">
                  <c:v>26676.088</c:v>
                </c:pt>
                <c:pt idx="5">
                  <c:v>26890.601999999999</c:v>
                </c:pt>
                <c:pt idx="6">
                  <c:v>28244.212</c:v>
                </c:pt>
                <c:pt idx="7">
                  <c:v>30108.571</c:v>
                </c:pt>
                <c:pt idx="8">
                  <c:v>32458.773000000001</c:v>
                </c:pt>
                <c:pt idx="9">
                  <c:v>34979.779000000002</c:v>
                </c:pt>
                <c:pt idx="10">
                  <c:v>36349.313999999998</c:v>
                </c:pt>
                <c:pt idx="11">
                  <c:v>37261.523999999998</c:v>
                </c:pt>
                <c:pt idx="12">
                  <c:v>38414.205999999998</c:v>
                </c:pt>
                <c:pt idx="13">
                  <c:v>39807</c:v>
                </c:pt>
                <c:pt idx="14">
                  <c:v>38923.044000000002</c:v>
                </c:pt>
                <c:pt idx="15">
                  <c:v>38562.080000000002</c:v>
                </c:pt>
                <c:pt idx="16">
                  <c:v>38543.945</c:v>
                </c:pt>
                <c:pt idx="17">
                  <c:v>38486.707999999999</c:v>
                </c:pt>
                <c:pt idx="18">
                  <c:v>37765.233999999997</c:v>
                </c:pt>
                <c:pt idx="19">
                  <c:v>37289.932000000001</c:v>
                </c:pt>
                <c:pt idx="20">
                  <c:v>36511.987999999998</c:v>
                </c:pt>
                <c:pt idx="21">
                  <c:v>35963.599000000002</c:v>
                </c:pt>
                <c:pt idx="22">
                  <c:v>35457.044999999998</c:v>
                </c:pt>
                <c:pt idx="23">
                  <c:v>33382.245000000003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151624"/>
        <c:axId val="549152016"/>
      </c:lineChart>
      <c:catAx>
        <c:axId val="549151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52016"/>
        <c:crosses val="autoZero"/>
        <c:auto val="1"/>
        <c:lblAlgn val="ctr"/>
        <c:lblOffset val="100"/>
        <c:noMultiLvlLbl val="0"/>
      </c:catAx>
      <c:valAx>
        <c:axId val="549152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5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9640490042604"/>
          <c:y val="5.0265380882386676E-2"/>
          <c:w val="0.84720356283148224"/>
          <c:h val="0.22293070009605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962909461344E-2"/>
          <c:y val="0.16666666666666666"/>
          <c:w val="0.88053929632072769"/>
          <c:h val="0.67117553487632231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1'!$C$22:$C$31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1'!$E$22:$E$31</c:f>
              <c:numCache>
                <c:formatCode>0.0\ </c:formatCode>
                <c:ptCount val="10"/>
                <c:pt idx="0">
                  <c:v>1.1159254149908371</c:v>
                </c:pt>
                <c:pt idx="1">
                  <c:v>-3.5737994834291631</c:v>
                </c:pt>
                <c:pt idx="2">
                  <c:v>1.3808647364221827E-2</c:v>
                </c:pt>
                <c:pt idx="3">
                  <c:v>-1.0000594325675571</c:v>
                </c:pt>
                <c:pt idx="4">
                  <c:v>-2.9298243744974473</c:v>
                </c:pt>
                <c:pt idx="5">
                  <c:v>-1.7058777138526438</c:v>
                </c:pt>
                <c:pt idx="6">
                  <c:v>1.3789519458208499</c:v>
                </c:pt>
                <c:pt idx="7">
                  <c:v>3.4370734636014033</c:v>
                </c:pt>
                <c:pt idx="8">
                  <c:v>3.2744505082413333</c:v>
                </c:pt>
                <c:pt idx="9">
                  <c:v>3.0517209394730127</c:v>
                </c:pt>
              </c:numCache>
            </c:numRef>
          </c:val>
          <c:smooth val="0"/>
        </c:ser>
        <c:ser>
          <c:idx val="1"/>
          <c:order val="1"/>
          <c:tx>
            <c:v>Demanda corregida peninsular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1'!$C$22:$C$31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1'!$F$22:$F$31</c:f>
              <c:numCache>
                <c:formatCode>0.0\ </c:formatCode>
                <c:ptCount val="10"/>
                <c:pt idx="0">
                  <c:v>0.71299999999999986</c:v>
                </c:pt>
                <c:pt idx="1">
                  <c:v>-4.6879999999999997</c:v>
                </c:pt>
                <c:pt idx="2">
                  <c:v>2.6849936290860077</c:v>
                </c:pt>
                <c:pt idx="3">
                  <c:v>-0.98768303124073809</c:v>
                </c:pt>
                <c:pt idx="4">
                  <c:v>-1.8144798368772919</c:v>
                </c:pt>
                <c:pt idx="5">
                  <c:v>-2.1611116850403067</c:v>
                </c:pt>
                <c:pt idx="6">
                  <c:v>-0.14704259048947677</c:v>
                </c:pt>
                <c:pt idx="7">
                  <c:v>1.7367886721775916</c:v>
                </c:pt>
                <c:pt idx="8">
                  <c:v>-4.4258019301079976E-3</c:v>
                </c:pt>
                <c:pt idx="9">
                  <c:v>1.5654546383291779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73904"/>
        <c:axId val="557274296"/>
      </c:lineChart>
      <c:catAx>
        <c:axId val="557273904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4296"/>
        <c:crosses val="autoZero"/>
        <c:auto val="1"/>
        <c:lblAlgn val="ctr"/>
        <c:lblOffset val="100"/>
        <c:noMultiLvlLbl val="0"/>
      </c:catAx>
      <c:valAx>
        <c:axId val="557274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2976316719688937E-2"/>
              <c:y val="0.3556760518571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88917093210642"/>
          <c:y val="4.1183886105146013E-2"/>
          <c:w val="0.41598906711422479"/>
          <c:h val="7.4977730056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11227640662566E-2"/>
          <c:y val="9.9576798605924818E-2"/>
          <c:w val="0.89467056507642428"/>
          <c:h val="0.76002854012180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2'!$B$121:$B$126</c15:sqref>
                  </c15:fullRef>
                </c:ext>
              </c:extLst>
              <c:f>'Data 2'!$B$122:$B$126</c:f>
              <c:numCache>
                <c:formatCode>0_)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2'!$M$121:$M$126</c15:sqref>
                  </c15:fullRef>
                </c:ext>
              </c:extLst>
              <c:f>'Data 2'!$M$122:$M$126</c:f>
              <c:numCache>
                <c:formatCode>0.0</c:formatCode>
                <c:ptCount val="5"/>
                <c:pt idx="0">
                  <c:v>-2.8770907853617023</c:v>
                </c:pt>
                <c:pt idx="1">
                  <c:v>-0.82488089175182244</c:v>
                </c:pt>
                <c:pt idx="2">
                  <c:v>2.0373328738364727</c:v>
                </c:pt>
                <c:pt idx="3">
                  <c:v>0.96371107515553778</c:v>
                </c:pt>
                <c:pt idx="4">
                  <c:v>2.4749935627534025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150840"/>
        <c:axId val="549150448"/>
      </c:lineChart>
      <c:catAx>
        <c:axId val="54915084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50448"/>
        <c:crosses val="autoZero"/>
        <c:auto val="1"/>
        <c:lblAlgn val="ctr"/>
        <c:lblOffset val="100"/>
        <c:noMultiLvlLbl val="0"/>
      </c:catAx>
      <c:valAx>
        <c:axId val="549150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5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9457577282797E-2"/>
          <c:y val="9.7276285183216113E-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strRef>
              <c:f>'C23'!$F$7</c:f>
              <c:strCache>
                <c:ptCount val="1"/>
                <c:pt idx="0">
                  <c:v>2013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1'!$J$213:$J$224</c:f>
              <c:numCache>
                <c:formatCode>0_)</c:formatCode>
                <c:ptCount val="12"/>
              </c:numCache>
            </c:numRef>
          </c:cat>
          <c:val>
            <c:numRef>
              <c:f>'C23'!$F$9:$F$20</c:f>
              <c:numCache>
                <c:formatCode>#,##0</c:formatCode>
                <c:ptCount val="12"/>
                <c:pt idx="0">
                  <c:v>1213.7525599999999</c:v>
                </c:pt>
                <c:pt idx="1">
                  <c:v>1116.7930789999996</c:v>
                </c:pt>
                <c:pt idx="2">
                  <c:v>1170.5501529999999</c:v>
                </c:pt>
                <c:pt idx="3">
                  <c:v>1125.47027</c:v>
                </c:pt>
                <c:pt idx="4">
                  <c:v>1179.759331</c:v>
                </c:pt>
                <c:pt idx="5">
                  <c:v>1198.1674130000001</c:v>
                </c:pt>
                <c:pt idx="6">
                  <c:v>1407.7338440000001</c:v>
                </c:pt>
                <c:pt idx="7">
                  <c:v>1441.9236559999999</c:v>
                </c:pt>
                <c:pt idx="8">
                  <c:v>1271.9161940000001</c:v>
                </c:pt>
                <c:pt idx="9">
                  <c:v>1245.8583850000002</c:v>
                </c:pt>
                <c:pt idx="10">
                  <c:v>1139.916379</c:v>
                </c:pt>
                <c:pt idx="11">
                  <c:v>1197.0153979999998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'C23'!$I$7</c:f>
              <c:strCache>
                <c:ptCount val="1"/>
                <c:pt idx="0">
                  <c:v>2014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1'!$J$213:$J$224</c:f>
              <c:numCache>
                <c:formatCode>0_)</c:formatCode>
                <c:ptCount val="12"/>
              </c:numCache>
            </c:numRef>
          </c:cat>
          <c:val>
            <c:numRef>
              <c:f>'C23'!$I$9:$I$20</c:f>
              <c:numCache>
                <c:formatCode>#,##0</c:formatCode>
                <c:ptCount val="12"/>
                <c:pt idx="0">
                  <c:v>1186.3572450000001</c:v>
                </c:pt>
                <c:pt idx="1">
                  <c:v>1076.7889480000001</c:v>
                </c:pt>
                <c:pt idx="2">
                  <c:v>1157.7146369999998</c:v>
                </c:pt>
                <c:pt idx="3">
                  <c:v>1096.872799</c:v>
                </c:pt>
                <c:pt idx="4">
                  <c:v>1169.1767109999998</c:v>
                </c:pt>
                <c:pt idx="5">
                  <c:v>1232.0452349999998</c:v>
                </c:pt>
                <c:pt idx="6">
                  <c:v>1370.1373530000001</c:v>
                </c:pt>
                <c:pt idx="7">
                  <c:v>1415.0301549999999</c:v>
                </c:pt>
                <c:pt idx="8">
                  <c:v>1356.9033850000001</c:v>
                </c:pt>
                <c:pt idx="9">
                  <c:v>1253.7670639999999</c:v>
                </c:pt>
                <c:pt idx="10">
                  <c:v>1097.3159509999998</c:v>
                </c:pt>
                <c:pt idx="11">
                  <c:v>1175.4166310000001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'C23'!$L$7</c:f>
              <c:strCache>
                <c:ptCount val="1"/>
                <c:pt idx="0">
                  <c:v>2015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'C23'!$L$9:$L$20</c:f>
              <c:numCache>
                <c:formatCode>#,##0</c:formatCode>
                <c:ptCount val="12"/>
                <c:pt idx="0">
                  <c:v>1219.4247790000002</c:v>
                </c:pt>
                <c:pt idx="1">
                  <c:v>1127.5351740000001</c:v>
                </c:pt>
                <c:pt idx="2">
                  <c:v>1186.436518</c:v>
                </c:pt>
                <c:pt idx="3">
                  <c:v>1103.2570800000001</c:v>
                </c:pt>
                <c:pt idx="4">
                  <c:v>1187.8421000000001</c:v>
                </c:pt>
                <c:pt idx="5">
                  <c:v>1242.9298869999998</c:v>
                </c:pt>
                <c:pt idx="6">
                  <c:v>1504.320534</c:v>
                </c:pt>
                <c:pt idx="7">
                  <c:v>1464.1067549999998</c:v>
                </c:pt>
                <c:pt idx="8">
                  <c:v>1308.1347969999999</c:v>
                </c:pt>
                <c:pt idx="9">
                  <c:v>1242.6219289999999</c:v>
                </c:pt>
                <c:pt idx="10">
                  <c:v>1119.9937069999999</c:v>
                </c:pt>
                <c:pt idx="11">
                  <c:v>1178.1193189999999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'C23'!$O$7</c:f>
              <c:strCache>
                <c:ptCount val="1"/>
                <c:pt idx="0">
                  <c:v>2016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'C23'!$O$9:$O$20</c:f>
              <c:numCache>
                <c:formatCode>#,##0</c:formatCode>
                <c:ptCount val="12"/>
                <c:pt idx="0">
                  <c:v>1173.462182</c:v>
                </c:pt>
                <c:pt idx="1">
                  <c:v>1118.3181909999998</c:v>
                </c:pt>
                <c:pt idx="2">
                  <c:v>1202.6689949999998</c:v>
                </c:pt>
                <c:pt idx="3">
                  <c:v>1138.9145830000002</c:v>
                </c:pt>
                <c:pt idx="4">
                  <c:v>1207.317534</c:v>
                </c:pt>
                <c:pt idx="5">
                  <c:v>1277.421006</c:v>
                </c:pt>
                <c:pt idx="6">
                  <c:v>1445.2472639999999</c:v>
                </c:pt>
                <c:pt idx="7">
                  <c:v>1484.8317440000001</c:v>
                </c:pt>
                <c:pt idx="8">
                  <c:v>1357.7978059999998</c:v>
                </c:pt>
                <c:pt idx="9">
                  <c:v>1277.9337890000002</c:v>
                </c:pt>
                <c:pt idx="10">
                  <c:v>1143.4175739999998</c:v>
                </c:pt>
                <c:pt idx="11">
                  <c:v>1200.8376309999999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'C23'!$R$7</c:f>
              <c:strCache>
                <c:ptCount val="1"/>
                <c:pt idx="0">
                  <c:v>2017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'C23'!$R$9:$R$20</c:f>
              <c:numCache>
                <c:formatCode>#,##0</c:formatCode>
                <c:ptCount val="12"/>
                <c:pt idx="0">
                  <c:v>1262.698545</c:v>
                </c:pt>
                <c:pt idx="1">
                  <c:v>1093.971043</c:v>
                </c:pt>
                <c:pt idx="2">
                  <c:v>1181.5935749999999</c:v>
                </c:pt>
                <c:pt idx="3">
                  <c:v>1154.0355039999999</c:v>
                </c:pt>
                <c:pt idx="4">
                  <c:v>1248.3872590000001</c:v>
                </c:pt>
                <c:pt idx="5">
                  <c:v>1346.868332</c:v>
                </c:pt>
                <c:pt idx="6">
                  <c:v>1488.2853970000001</c:v>
                </c:pt>
                <c:pt idx="7">
                  <c:v>1556.47235</c:v>
                </c:pt>
                <c:pt idx="8">
                  <c:v>1334.7145069999999</c:v>
                </c:pt>
                <c:pt idx="9">
                  <c:v>1301.8940899999998</c:v>
                </c:pt>
                <c:pt idx="10">
                  <c:v>1182.9475590000002</c:v>
                </c:pt>
                <c:pt idx="11">
                  <c:v>1248.2463359999999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149664"/>
        <c:axId val="549146528"/>
      </c:lineChart>
      <c:catAx>
        <c:axId val="54914966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6528"/>
        <c:crosses val="autoZero"/>
        <c:auto val="1"/>
        <c:lblAlgn val="ctr"/>
        <c:lblOffset val="100"/>
        <c:noMultiLvlLbl val="0"/>
      </c:catAx>
      <c:valAx>
        <c:axId val="549146528"/>
        <c:scaling>
          <c:orientation val="minMax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756583024184E-2"/>
          <c:y val="0.1606425702811245"/>
          <c:w val="0.87747312671960076"/>
          <c:h val="0.7082969673971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2'!$I$8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2'!$I$93:$I$104</c:f>
              <c:numCache>
                <c:formatCode>0.0%</c:formatCode>
                <c:ptCount val="12"/>
                <c:pt idx="0">
                  <c:v>2.8108173416837356E-2</c:v>
                </c:pt>
                <c:pt idx="1">
                  <c:v>-2.1436306478783806E-2</c:v>
                </c:pt>
                <c:pt idx="2">
                  <c:v>2.527963932133459E-2</c:v>
                </c:pt>
                <c:pt idx="3">
                  <c:v>2.2636923790066987E-2</c:v>
                </c:pt>
                <c:pt idx="4">
                  <c:v>4.2225917635679844E-2</c:v>
                </c:pt>
                <c:pt idx="5">
                  <c:v>3.2989705709512762E-2</c:v>
                </c:pt>
                <c:pt idx="6">
                  <c:v>1.0072133353592472E-2</c:v>
                </c:pt>
                <c:pt idx="7">
                  <c:v>1.9803622505870422E-2</c:v>
                </c:pt>
                <c:pt idx="8">
                  <c:v>1.4218048402702355E-2</c:v>
                </c:pt>
                <c:pt idx="9">
                  <c:v>3.605834069668501E-2</c:v>
                </c:pt>
                <c:pt idx="10">
                  <c:v>2.9326509543587065E-2</c:v>
                </c:pt>
                <c:pt idx="11">
                  <c:v>7.8624277253644959E-3</c:v>
                </c:pt>
              </c:numCache>
            </c:numRef>
          </c:val>
        </c:ser>
        <c:ser>
          <c:idx val="1"/>
          <c:order val="1"/>
          <c:tx>
            <c:strRef>
              <c:f>'Data 2'!$J$8</c:f>
              <c:strCache>
                <c:ptCount val="1"/>
                <c:pt idx="0">
                  <c:v>Baleares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2'!$J$93:$J$104</c:f>
              <c:numCache>
                <c:formatCode>0.0%</c:formatCode>
                <c:ptCount val="12"/>
                <c:pt idx="0">
                  <c:v>0.16044444888249521</c:v>
                </c:pt>
                <c:pt idx="1">
                  <c:v>-1.9667445525449634E-2</c:v>
                </c:pt>
                <c:pt idx="2">
                  <c:v>-8.63892886776646E-2</c:v>
                </c:pt>
                <c:pt idx="3">
                  <c:v>3.527880270746353E-3</c:v>
                </c:pt>
                <c:pt idx="4">
                  <c:v>2.5150852028263726E-2</c:v>
                </c:pt>
                <c:pt idx="5">
                  <c:v>8.4509417492456773E-2</c:v>
                </c:pt>
                <c:pt idx="6">
                  <c:v>5.4604781382882717E-2</c:v>
                </c:pt>
                <c:pt idx="7">
                  <c:v>8.6149022188707791E-2</c:v>
                </c:pt>
                <c:pt idx="8">
                  <c:v>-5.5890573601154014E-2</c:v>
                </c:pt>
                <c:pt idx="9">
                  <c:v>-3.4189596734861549E-3</c:v>
                </c:pt>
                <c:pt idx="10">
                  <c:v>5.0405416664179414E-2</c:v>
                </c:pt>
                <c:pt idx="11">
                  <c:v>9.8003111952057465E-2</c:v>
                </c:pt>
              </c:numCache>
            </c:numRef>
          </c:val>
        </c:ser>
        <c:ser>
          <c:idx val="2"/>
          <c:order val="2"/>
          <c:tx>
            <c:strRef>
              <c:f>'Data 2'!$K$8</c:f>
              <c:strCache>
                <c:ptCount val="1"/>
                <c:pt idx="0">
                  <c:v>Ceuta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2'!$K$93:$K$104</c:f>
              <c:numCache>
                <c:formatCode>0.0%</c:formatCode>
                <c:ptCount val="12"/>
                <c:pt idx="0">
                  <c:v>7.099002255829201E-2</c:v>
                </c:pt>
                <c:pt idx="1">
                  <c:v>-7.406258888291517E-2</c:v>
                </c:pt>
                <c:pt idx="2">
                  <c:v>-3.5011408108877817E-2</c:v>
                </c:pt>
                <c:pt idx="3">
                  <c:v>-8.2473682599732867E-2</c:v>
                </c:pt>
                <c:pt idx="4">
                  <c:v>-2.6232948521505151E-2</c:v>
                </c:pt>
                <c:pt idx="5">
                  <c:v>1.2693299330089447E-2</c:v>
                </c:pt>
                <c:pt idx="6">
                  <c:v>-3.8846357732685632E-2</c:v>
                </c:pt>
                <c:pt idx="7">
                  <c:v>-2.6738820785819351E-2</c:v>
                </c:pt>
                <c:pt idx="8">
                  <c:v>-5.6597344520573967E-2</c:v>
                </c:pt>
                <c:pt idx="9">
                  <c:v>-0.10638617523572069</c:v>
                </c:pt>
                <c:pt idx="10">
                  <c:v>-6.205273909625697E-2</c:v>
                </c:pt>
                <c:pt idx="11">
                  <c:v>-2.2000724600663379E-2</c:v>
                </c:pt>
              </c:numCache>
            </c:numRef>
          </c:val>
        </c:ser>
        <c:ser>
          <c:idx val="3"/>
          <c:order val="3"/>
          <c:tx>
            <c:strRef>
              <c:f>'Data 2'!$L$8</c:f>
              <c:strCache>
                <c:ptCount val="1"/>
                <c:pt idx="0">
                  <c:v>Melilla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2'!$L$93:$L$104</c:f>
              <c:numCache>
                <c:formatCode>0.0%</c:formatCode>
                <c:ptCount val="12"/>
                <c:pt idx="0">
                  <c:v>8.8351706961169674E-2</c:v>
                </c:pt>
                <c:pt idx="1">
                  <c:v>-3.3581293000903067E-2</c:v>
                </c:pt>
                <c:pt idx="2">
                  <c:v>4.2817347940857786E-3</c:v>
                </c:pt>
                <c:pt idx="3">
                  <c:v>-3.7909535759963364E-2</c:v>
                </c:pt>
                <c:pt idx="4">
                  <c:v>1.7302101743665865E-4</c:v>
                </c:pt>
                <c:pt idx="5">
                  <c:v>4.0612612943452531E-2</c:v>
                </c:pt>
                <c:pt idx="6">
                  <c:v>4.8624658849860003E-2</c:v>
                </c:pt>
                <c:pt idx="7">
                  <c:v>1.5288256627979058E-2</c:v>
                </c:pt>
                <c:pt idx="8">
                  <c:v>-4.658772689334556E-2</c:v>
                </c:pt>
                <c:pt idx="9">
                  <c:v>-3.4452733415438752E-3</c:v>
                </c:pt>
                <c:pt idx="10">
                  <c:v>-2.7906682415189676E-3</c:v>
                </c:pt>
                <c:pt idx="11">
                  <c:v>5.1004035913676304E-2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9147312"/>
        <c:axId val="549147704"/>
      </c:barChart>
      <c:catAx>
        <c:axId val="54914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7704"/>
        <c:crosses val="autoZero"/>
        <c:auto val="1"/>
        <c:lblAlgn val="ctr"/>
        <c:lblOffset val="100"/>
        <c:noMultiLvlLbl val="0"/>
      </c:catAx>
      <c:valAx>
        <c:axId val="5491477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4914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5684962254849"/>
          <c:y val="4.6959886791259529E-2"/>
          <c:w val="0.5119372998102415"/>
          <c:h val="7.4526056983840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794323686085E-2"/>
          <c:y val="0.1644859490301569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v>% Mes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1'!$J$237:$J$248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1'!$G$237:$G$248</c:f>
              <c:numCache>
                <c:formatCode>#,##0.00</c:formatCode>
                <c:ptCount val="12"/>
                <c:pt idx="0">
                  <c:v>5.3231724789751134</c:v>
                </c:pt>
                <c:pt idx="1">
                  <c:v>1.3891664223233073</c:v>
                </c:pt>
                <c:pt idx="2">
                  <c:v>-1.5932473850414968</c:v>
                </c:pt>
                <c:pt idx="3">
                  <c:v>-1.1121417031181418</c:v>
                </c:pt>
                <c:pt idx="4">
                  <c:v>0.48541547781848493</c:v>
                </c:pt>
                <c:pt idx="5">
                  <c:v>4.5015159034713204</c:v>
                </c:pt>
                <c:pt idx="6">
                  <c:v>0.94195406518395863</c:v>
                </c:pt>
                <c:pt idx="7">
                  <c:v>1.6410260361371387</c:v>
                </c:pt>
                <c:pt idx="8">
                  <c:v>-1.4776018940974578</c:v>
                </c:pt>
                <c:pt idx="9">
                  <c:v>0.67006763193775409</c:v>
                </c:pt>
                <c:pt idx="10">
                  <c:v>3.1168718950719709</c:v>
                </c:pt>
                <c:pt idx="11">
                  <c:v>5.3100512738564865</c:v>
                </c:pt>
              </c:numCache>
            </c:numRef>
          </c:val>
          <c:smooth val="0"/>
        </c:ser>
        <c:ser>
          <c:idx val="1"/>
          <c:order val="1"/>
          <c:tx>
            <c:v>% Año Móvil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1'!$J$237:$J$248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1'!$H$237:$H$248</c:f>
              <c:numCache>
                <c:formatCode>#,##0.00</c:formatCode>
                <c:ptCount val="12"/>
                <c:pt idx="0">
                  <c:v>0.78339367023023687</c:v>
                </c:pt>
                <c:pt idx="1">
                  <c:v>0.96169576682481051</c:v>
                </c:pt>
                <c:pt idx="2">
                  <c:v>0.60571429749782801</c:v>
                </c:pt>
                <c:pt idx="3">
                  <c:v>0.33808963203900699</c:v>
                </c:pt>
                <c:pt idx="4">
                  <c:v>0.37007445206638234</c:v>
                </c:pt>
                <c:pt idx="5">
                  <c:v>0.75854307341507443</c:v>
                </c:pt>
                <c:pt idx="6">
                  <c:v>1.1246596579567392</c:v>
                </c:pt>
                <c:pt idx="7">
                  <c:v>1.2246702955599043</c:v>
                </c:pt>
                <c:pt idx="8">
                  <c:v>0.789012380273868</c:v>
                </c:pt>
                <c:pt idx="9">
                  <c:v>0.770296313800789</c:v>
                </c:pt>
                <c:pt idx="10">
                  <c:v>0.93009410205078247</c:v>
                </c:pt>
                <c:pt idx="11">
                  <c:v>1.5654546383291779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75080"/>
        <c:axId val="557275472"/>
      </c:lineChart>
      <c:catAx>
        <c:axId val="55727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5472"/>
        <c:crosses val="autoZero"/>
        <c:auto val="1"/>
        <c:lblAlgn val="ctr"/>
        <c:lblOffset val="100"/>
        <c:noMultiLvlLbl val="0"/>
      </c:catAx>
      <c:valAx>
        <c:axId val="5572754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5727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9481893194059"/>
          <c:y val="5.3582151528019914E-2"/>
          <c:w val="0.35824192336378807"/>
          <c:h val="8.4112721738127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76848176794252E-2"/>
          <c:y val="7.5098959167642906E-2"/>
          <c:w val="0.93482159630959005"/>
          <c:h val="0.74703701487813212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1'!$C$22:$C$31</c:f>
              <c:numCache>
                <c:formatCode>0_)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'Data 1'!$G$22:$G$31</c:f>
              <c:numCache>
                <c:formatCode>0.0\ </c:formatCode>
                <c:ptCount val="10"/>
                <c:pt idx="0">
                  <c:v>1.055392094373131</c:v>
                </c:pt>
                <c:pt idx="1">
                  <c:v>-4.7305579427717737</c:v>
                </c:pt>
                <c:pt idx="2">
                  <c:v>3.113747511510212</c:v>
                </c:pt>
                <c:pt idx="3">
                  <c:v>-1.8921438939156321</c:v>
                </c:pt>
                <c:pt idx="4">
                  <c:v>-1.401885516296264</c:v>
                </c:pt>
                <c:pt idx="5">
                  <c:v>-2.2402750402234606</c:v>
                </c:pt>
                <c:pt idx="6">
                  <c:v>-1.1464872953274474</c:v>
                </c:pt>
                <c:pt idx="7">
                  <c:v>1.9932680166065753</c:v>
                </c:pt>
                <c:pt idx="8">
                  <c:v>0.68465848817664821</c:v>
                </c:pt>
                <c:pt idx="9">
                  <c:v>1.0561334495636343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76256"/>
        <c:axId val="557276648"/>
      </c:lineChart>
      <c:catAx>
        <c:axId val="557276256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72766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57276648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7276256"/>
        <c:crossesAt val="1"/>
        <c:crossBetween val="between"/>
        <c:majorUnit val="1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505312464921E-2"/>
          <c:y val="0.12779973649538867"/>
          <c:w val="0.9019629431940851"/>
          <c:h val="0.69433589576006571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rgbClr val="624FAC"/>
              </a:solidFill>
              <a:prstDash val="sysDot"/>
            </a:ln>
          </c:spPr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1'!$G$13:$G$25</c:f>
              <c:numCache>
                <c:formatCode>0.0\ </c:formatCode>
                <c:ptCount val="13"/>
                <c:pt idx="0">
                  <c:v>6.5128037745586509</c:v>
                </c:pt>
                <c:pt idx="1">
                  <c:v>5.7778390826903836</c:v>
                </c:pt>
                <c:pt idx="2">
                  <c:v>5.4550660094472514</c:v>
                </c:pt>
                <c:pt idx="3">
                  <c:v>2.8560994044748433</c:v>
                </c:pt>
                <c:pt idx="4">
                  <c:v>6.7769126304239924</c:v>
                </c:pt>
                <c:pt idx="5">
                  <c:v>4.5517886770252591</c:v>
                </c:pt>
                <c:pt idx="6">
                  <c:v>4.2596724000887987</c:v>
                </c:pt>
                <c:pt idx="7">
                  <c:v>3.5711545233582997</c:v>
                </c:pt>
                <c:pt idx="8">
                  <c:v>2.9236776407363552</c:v>
                </c:pt>
                <c:pt idx="9">
                  <c:v>1.055392094373131</c:v>
                </c:pt>
                <c:pt idx="10">
                  <c:v>-4.7305579427717737</c:v>
                </c:pt>
                <c:pt idx="11">
                  <c:v>3.113747511510212</c:v>
                </c:pt>
                <c:pt idx="12">
                  <c:v>-1.8921438939156321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1'!$E$9</c:f>
              <c:strCache>
                <c:ptCount val="1"/>
                <c:pt idx="0">
                  <c:v>PIB % (*)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1'!$E$13:$E$25</c:f>
              <c:numCache>
                <c:formatCode>0.0\ </c:formatCode>
                <c:ptCount val="13"/>
                <c:pt idx="0">
                  <c:v>4.4848585486298775</c:v>
                </c:pt>
                <c:pt idx="1">
                  <c:v>5.2891054590487263</c:v>
                </c:pt>
                <c:pt idx="2">
                  <c:v>4.0010831721470019</c:v>
                </c:pt>
                <c:pt idx="3">
                  <c:v>2.8797989501492482</c:v>
                </c:pt>
                <c:pt idx="4">
                  <c:v>3.1875593897140009</c:v>
                </c:pt>
                <c:pt idx="5">
                  <c:v>3.1667562777545344</c:v>
                </c:pt>
                <c:pt idx="6">
                  <c:v>3.7230387035360524</c:v>
                </c:pt>
                <c:pt idx="7">
                  <c:v>4.1741262844333438</c:v>
                </c:pt>
                <c:pt idx="8">
                  <c:v>3.7689464212370627</c:v>
                </c:pt>
                <c:pt idx="9">
                  <c:v>1.1159254149908371</c:v>
                </c:pt>
                <c:pt idx="10">
                  <c:v>-3.5737994834291631</c:v>
                </c:pt>
                <c:pt idx="11">
                  <c:v>1.3808647364221827E-2</c:v>
                </c:pt>
                <c:pt idx="12">
                  <c:v>-1.0000594325675571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1'!$F$9</c:f>
              <c:strCache>
                <c:ptCount val="1"/>
                <c:pt idx="0">
                  <c:v> D Corregida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1'!$F$13:$F$25</c:f>
              <c:numCache>
                <c:formatCode>0.0\ </c:formatCode>
                <c:ptCount val="13"/>
                <c:pt idx="0">
                  <c:v>5.3529999999999998</c:v>
                </c:pt>
                <c:pt idx="1">
                  <c:v>6.3389999999999995</c:v>
                </c:pt>
                <c:pt idx="2">
                  <c:v>5.2839999999999998</c:v>
                </c:pt>
                <c:pt idx="3">
                  <c:v>4.0030000000000001</c:v>
                </c:pt>
                <c:pt idx="4">
                  <c:v>5.4550000000000001</c:v>
                </c:pt>
                <c:pt idx="5">
                  <c:v>4.2240000000000002</c:v>
                </c:pt>
                <c:pt idx="6">
                  <c:v>3.1310000000000002</c:v>
                </c:pt>
                <c:pt idx="7">
                  <c:v>4.617</c:v>
                </c:pt>
                <c:pt idx="8">
                  <c:v>4.2609999999999992</c:v>
                </c:pt>
                <c:pt idx="9">
                  <c:v>0.71299999999999986</c:v>
                </c:pt>
                <c:pt idx="10">
                  <c:v>-4.6879999999999997</c:v>
                </c:pt>
                <c:pt idx="11">
                  <c:v>2.6849936290860077</c:v>
                </c:pt>
                <c:pt idx="12">
                  <c:v>-0.98768303124073809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7277432"/>
        <c:axId val="557277824"/>
      </c:lineChart>
      <c:catAx>
        <c:axId val="557277432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727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57277824"/>
        <c:scaling>
          <c:orientation val="minMax"/>
          <c:max val="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57277432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25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1'!$B$36:$B$47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1'!$F$36:$F$47</c:f>
              <c:numCache>
                <c:formatCode>0.0\ \ \ \ _)</c:formatCode>
                <c:ptCount val="12"/>
                <c:pt idx="0">
                  <c:v>1.128065134221945</c:v>
                </c:pt>
                <c:pt idx="1">
                  <c:v>-2.3624930247928337</c:v>
                </c:pt>
                <c:pt idx="2">
                  <c:v>-2.7164121228184235</c:v>
                </c:pt>
                <c:pt idx="3">
                  <c:v>-0.78691163537755227</c:v>
                </c:pt>
                <c:pt idx="4">
                  <c:v>1.5487684157499571</c:v>
                </c:pt>
                <c:pt idx="5">
                  <c:v>2.4698742888864311</c:v>
                </c:pt>
                <c:pt idx="6">
                  <c:v>-1.2567333244639656E-2</c:v>
                </c:pt>
                <c:pt idx="7">
                  <c:v>0.11692051471914322</c:v>
                </c:pt>
                <c:pt idx="8">
                  <c:v>-1.0531434387641592</c:v>
                </c:pt>
                <c:pt idx="9">
                  <c:v>1.1987212613495002</c:v>
                </c:pt>
                <c:pt idx="10">
                  <c:v>-2.0473816373335119</c:v>
                </c:pt>
                <c:pt idx="11">
                  <c:v>6.1869724438023965E-2</c:v>
                </c:pt>
              </c:numCache>
            </c:numRef>
          </c:val>
        </c:ser>
        <c:ser>
          <c:idx val="2"/>
          <c:order val="2"/>
          <c:tx>
            <c:v>Temperatura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1'!$B$36:$B$47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1'!$E$36:$E$47</c:f>
              <c:numCache>
                <c:formatCode>0.0\ \ \ \ _)</c:formatCode>
                <c:ptCount val="12"/>
                <c:pt idx="0">
                  <c:v>1.1860924555575636</c:v>
                </c:pt>
                <c:pt idx="1">
                  <c:v>-3.5171360435571679</c:v>
                </c:pt>
                <c:pt idx="2">
                  <c:v>2.684043593688656</c:v>
                </c:pt>
                <c:pt idx="3">
                  <c:v>-3.6064108116142024</c:v>
                </c:pt>
                <c:pt idx="4">
                  <c:v>0.54701782044404013</c:v>
                </c:pt>
                <c:pt idx="5">
                  <c:v>0.24634564536309966</c:v>
                </c:pt>
                <c:pt idx="6">
                  <c:v>-0.18229381880008333</c:v>
                </c:pt>
                <c:pt idx="7">
                  <c:v>-0.15087490712077933</c:v>
                </c:pt>
                <c:pt idx="8">
                  <c:v>-0.49303542188472438</c:v>
                </c:pt>
                <c:pt idx="9">
                  <c:v>0.14287351963524486</c:v>
                </c:pt>
                <c:pt idx="10">
                  <c:v>0.32312831253598073</c:v>
                </c:pt>
                <c:pt idx="11">
                  <c:v>-1.4082673951351099</c:v>
                </c:pt>
              </c:numCache>
            </c:numRef>
          </c:val>
        </c:ser>
        <c:ser>
          <c:idx val="3"/>
          <c:order val="3"/>
          <c:tx>
            <c:v>Actividad económica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1'!$B$36:$B$47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1'!$G$36:$G$47</c:f>
              <c:numCache>
                <c:formatCode>0.0\ \ \ \ _)</c:formatCode>
                <c:ptCount val="12"/>
                <c:pt idx="0">
                  <c:v>5.3231724789751134</c:v>
                </c:pt>
                <c:pt idx="1">
                  <c:v>1.3891664223233073</c:v>
                </c:pt>
                <c:pt idx="2">
                  <c:v>-1.5932473850414968</c:v>
                </c:pt>
                <c:pt idx="3">
                  <c:v>-1.1121417031181418</c:v>
                </c:pt>
                <c:pt idx="4">
                  <c:v>0.48541547781848493</c:v>
                </c:pt>
                <c:pt idx="5">
                  <c:v>4.5015159034713204</c:v>
                </c:pt>
                <c:pt idx="6">
                  <c:v>0.94195406518395863</c:v>
                </c:pt>
                <c:pt idx="7">
                  <c:v>1.6410260361371387</c:v>
                </c:pt>
                <c:pt idx="8">
                  <c:v>-1.4776018940974578</c:v>
                </c:pt>
                <c:pt idx="9">
                  <c:v>0.67006763193775409</c:v>
                </c:pt>
                <c:pt idx="10">
                  <c:v>3.1168718950719709</c:v>
                </c:pt>
                <c:pt idx="11">
                  <c:v>5.3100512738564865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88304"/>
        <c:axId val="605988696"/>
      </c:barChart>
      <c:lineChart>
        <c:grouping val="standard"/>
        <c:varyColors val="0"/>
        <c:ser>
          <c:idx val="0"/>
          <c:order val="0"/>
          <c:tx>
            <c:v>Incremento de demanda</c:v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1'!$B$36:$B$47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1'!$D$36:$D$47</c:f>
              <c:numCache>
                <c:formatCode>0.0\ \ \ \ _)</c:formatCode>
                <c:ptCount val="12"/>
                <c:pt idx="0">
                  <c:v>7.6373209740077774</c:v>
                </c:pt>
                <c:pt idx="1">
                  <c:v>-4.490788129836643</c:v>
                </c:pt>
                <c:pt idx="2">
                  <c:v>-1.6255413245717443</c:v>
                </c:pt>
                <c:pt idx="3">
                  <c:v>-5.5054710858744249</c:v>
                </c:pt>
                <c:pt idx="4">
                  <c:v>2.5811872980407546</c:v>
                </c:pt>
                <c:pt idx="5">
                  <c:v>7.217751159133079</c:v>
                </c:pt>
                <c:pt idx="6">
                  <c:v>0.74708444023880993</c:v>
                </c:pt>
                <c:pt idx="7">
                  <c:v>1.6070721432424939</c:v>
                </c:pt>
                <c:pt idx="8">
                  <c:v>-3.0237564044170107</c:v>
                </c:pt>
                <c:pt idx="9">
                  <c:v>2.0117172655287563</c:v>
                </c:pt>
                <c:pt idx="10">
                  <c:v>1.3926096364140772</c:v>
                </c:pt>
                <c:pt idx="11">
                  <c:v>3.9636537399484251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8304"/>
        <c:axId val="605988696"/>
      </c:lineChart>
      <c:catAx>
        <c:axId val="60598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5988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59886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60598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0666744599655E-2"/>
          <c:y val="0.10354926749694138"/>
          <c:w val="0.8633289078525842"/>
          <c:h val="0.75846744256569509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1'!$D$115:$D$116</c:f>
              <c:strCache>
                <c:ptCount val="2"/>
                <c:pt idx="0">
                  <c:v>Demanda (b.c.) GWh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1'!$B$189:$B$248</c:f>
              <c:numCache>
                <c:formatCode>0_)</c:formatCode>
                <c:ptCount val="6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</c:numCache>
            </c:numRef>
          </c:cat>
          <c:val>
            <c:numRef>
              <c:f>'Data 1'!$D$189:$D$248</c:f>
              <c:numCache>
                <c:formatCode>#,##0</c:formatCode>
                <c:ptCount val="60"/>
                <c:pt idx="0">
                  <c:v>22553.187900000001</c:v>
                </c:pt>
                <c:pt idx="1">
                  <c:v>20549.267124999998</c:v>
                </c:pt>
                <c:pt idx="2">
                  <c:v>21218.142804999999</c:v>
                </c:pt>
                <c:pt idx="3">
                  <c:v>19498.434924000005</c:v>
                </c:pt>
                <c:pt idx="4">
                  <c:v>19447.040545999997</c:v>
                </c:pt>
                <c:pt idx="5">
                  <c:v>19143.780576000001</c:v>
                </c:pt>
                <c:pt idx="6">
                  <c:v>21637.578680000002</c:v>
                </c:pt>
                <c:pt idx="7">
                  <c:v>20607.948791000003</c:v>
                </c:pt>
                <c:pt idx="8">
                  <c:v>19706.244317000004</c:v>
                </c:pt>
                <c:pt idx="9">
                  <c:v>19780.493700999992</c:v>
                </c:pt>
                <c:pt idx="10">
                  <c:v>20480.664446000002</c:v>
                </c:pt>
                <c:pt idx="11">
                  <c:v>21745.626768999999</c:v>
                </c:pt>
                <c:pt idx="12">
                  <c:v>22053.512252999997</c:v>
                </c:pt>
                <c:pt idx="13">
                  <c:v>20371.954502999994</c:v>
                </c:pt>
                <c:pt idx="14">
                  <c:v>20919.84879</c:v>
                </c:pt>
                <c:pt idx="15">
                  <c:v>18766.030208</c:v>
                </c:pt>
                <c:pt idx="16">
                  <c:v>19478.485279000004</c:v>
                </c:pt>
                <c:pt idx="17">
                  <c:v>19600.189424999997</c:v>
                </c:pt>
                <c:pt idx="18">
                  <c:v>21122.58655</c:v>
                </c:pt>
                <c:pt idx="19">
                  <c:v>20174.167919000003</c:v>
                </c:pt>
                <c:pt idx="20">
                  <c:v>20261.893050000002</c:v>
                </c:pt>
                <c:pt idx="21">
                  <c:v>19686.428999999993</c:v>
                </c:pt>
                <c:pt idx="22">
                  <c:v>19785.315299000002</c:v>
                </c:pt>
                <c:pt idx="23">
                  <c:v>21323.415776999998</c:v>
                </c:pt>
                <c:pt idx="24">
                  <c:v>22694.104267999999</c:v>
                </c:pt>
                <c:pt idx="25">
                  <c:v>21013.002077000001</c:v>
                </c:pt>
                <c:pt idx="26">
                  <c:v>21183.677259000004</c:v>
                </c:pt>
                <c:pt idx="27">
                  <c:v>18851.251554999999</c:v>
                </c:pt>
                <c:pt idx="28">
                  <c:v>19832.434907999999</c:v>
                </c:pt>
                <c:pt idx="29">
                  <c:v>20377.176842000001</c:v>
                </c:pt>
                <c:pt idx="30">
                  <c:v>23469.964519000001</c:v>
                </c:pt>
                <c:pt idx="31">
                  <c:v>20880.247671999998</c:v>
                </c:pt>
                <c:pt idx="32">
                  <c:v>19591.352026000004</c:v>
                </c:pt>
                <c:pt idx="33">
                  <c:v>19727.777237000006</c:v>
                </c:pt>
                <c:pt idx="34">
                  <c:v>19879.89770999999</c:v>
                </c:pt>
                <c:pt idx="35">
                  <c:v>20897.423210999998</c:v>
                </c:pt>
                <c:pt idx="36">
                  <c:v>21469.711755999997</c:v>
                </c:pt>
                <c:pt idx="37">
                  <c:v>20847.871017999998</c:v>
                </c:pt>
                <c:pt idx="38">
                  <c:v>21476.829208999996</c:v>
                </c:pt>
                <c:pt idx="39">
                  <c:v>19930.533261999994</c:v>
                </c:pt>
                <c:pt idx="40">
                  <c:v>19732.421679999999</c:v>
                </c:pt>
                <c:pt idx="41">
                  <c:v>20247.474799000007</c:v>
                </c:pt>
                <c:pt idx="42">
                  <c:v>22234.597062000004</c:v>
                </c:pt>
                <c:pt idx="43">
                  <c:v>21464.162417999996</c:v>
                </c:pt>
                <c:pt idx="44">
                  <c:v>20844.978950000001</c:v>
                </c:pt>
                <c:pt idx="45">
                  <c:v>19852.199255</c:v>
                </c:pt>
                <c:pt idx="46">
                  <c:v>20662.608276999999</c:v>
                </c:pt>
                <c:pt idx="47">
                  <c:v>21335.601706999998</c:v>
                </c:pt>
                <c:pt idx="48">
                  <c:v>23109.422555000001</c:v>
                </c:pt>
                <c:pt idx="49">
                  <c:v>19911.637301000002</c:v>
                </c:pt>
                <c:pt idx="50">
                  <c:v>21127.714475000004</c:v>
                </c:pt>
                <c:pt idx="51">
                  <c:v>18833.263515999999</c:v>
                </c:pt>
                <c:pt idx="52">
                  <c:v>20241.752442000001</c:v>
                </c:pt>
                <c:pt idx="53">
                  <c:v>21708.887146000005</c:v>
                </c:pt>
                <c:pt idx="54">
                  <c:v>22400.708276999998</c:v>
                </c:pt>
                <c:pt idx="55">
                  <c:v>21809.106993000001</c:v>
                </c:pt>
                <c:pt idx="56">
                  <c:v>20214.677563999994</c:v>
                </c:pt>
                <c:pt idx="57">
                  <c:v>20251.569375000003</c:v>
                </c:pt>
                <c:pt idx="58">
                  <c:v>20950.357750999996</c:v>
                </c:pt>
                <c:pt idx="59">
                  <c:v>22181.271082000007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989480"/>
        <c:axId val="605989872"/>
      </c:lineChart>
      <c:catAx>
        <c:axId val="60598948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605989872"/>
        <c:crossesAt val="0"/>
        <c:auto val="0"/>
        <c:lblAlgn val="ctr"/>
        <c:lblOffset val="100"/>
        <c:tickLblSkip val="6"/>
        <c:tickMarkSkip val="12"/>
        <c:noMultiLvlLbl val="0"/>
      </c:catAx>
      <c:valAx>
        <c:axId val="605989872"/>
        <c:scaling>
          <c:orientation val="minMax"/>
          <c:max val="25000"/>
          <c:min val="1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59894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31941497126278E-2"/>
          <c:y val="0.13499486308160322"/>
          <c:w val="0.86255803553921051"/>
          <c:h val="0.7450297810442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1'!$D$289</c:f>
              <c:strCache>
                <c:ptCount val="1"/>
                <c:pt idx="0">
                  <c:v>Media histórica</c:v>
                </c:pt>
              </c:strCache>
            </c:strRef>
          </c:tx>
          <c:invertIfNegative val="0"/>
          <c:cat>
            <c:strRef>
              <c:f>'Data 1'!$G$290:$G$301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1'!$D$290:$D$301</c:f>
              <c:numCache>
                <c:formatCode>0</c:formatCode>
                <c:ptCount val="12"/>
                <c:pt idx="0">
                  <c:v>12.877514890019883</c:v>
                </c:pt>
                <c:pt idx="1">
                  <c:v>14.314416717495662</c:v>
                </c:pt>
                <c:pt idx="2">
                  <c:v>17.136474874229535</c:v>
                </c:pt>
                <c:pt idx="3">
                  <c:v>18.776955358301102</c:v>
                </c:pt>
                <c:pt idx="4">
                  <c:v>22.438174257584919</c:v>
                </c:pt>
                <c:pt idx="5">
                  <c:v>26.530971734961053</c:v>
                </c:pt>
                <c:pt idx="6">
                  <c:v>29.395563963018382</c:v>
                </c:pt>
                <c:pt idx="7">
                  <c:v>29.652448502371183</c:v>
                </c:pt>
                <c:pt idx="8">
                  <c:v>26.024946151033365</c:v>
                </c:pt>
                <c:pt idx="9">
                  <c:v>21.517330734546459</c:v>
                </c:pt>
                <c:pt idx="10">
                  <c:v>16.293727898650616</c:v>
                </c:pt>
                <c:pt idx="11">
                  <c:v>13.257859682102914</c:v>
                </c:pt>
              </c:numCache>
            </c:numRef>
          </c:val>
        </c:ser>
        <c:ser>
          <c:idx val="1"/>
          <c:order val="1"/>
          <c:tx>
            <c:strRef>
              <c:f>'Data 1'!$E$289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'Data 1'!$G$290:$G$301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1'!$E$290:$E$301</c:f>
              <c:numCache>
                <c:formatCode>0</c:formatCode>
                <c:ptCount val="12"/>
                <c:pt idx="0">
                  <c:v>14.831502385918506</c:v>
                </c:pt>
                <c:pt idx="1">
                  <c:v>14.908388551646244</c:v>
                </c:pt>
                <c:pt idx="2">
                  <c:v>16.059000643415018</c:v>
                </c:pt>
                <c:pt idx="3">
                  <c:v>18.435988343465457</c:v>
                </c:pt>
                <c:pt idx="4">
                  <c:v>21.9209486160862</c:v>
                </c:pt>
                <c:pt idx="5">
                  <c:v>27.330094006501188</c:v>
                </c:pt>
                <c:pt idx="6">
                  <c:v>30.693048629852949</c:v>
                </c:pt>
                <c:pt idx="7">
                  <c:v>30.82790476807342</c:v>
                </c:pt>
                <c:pt idx="8">
                  <c:v>27.936591218979778</c:v>
                </c:pt>
                <c:pt idx="9">
                  <c:v>22.578125414819464</c:v>
                </c:pt>
                <c:pt idx="10">
                  <c:v>16.347078450967224</c:v>
                </c:pt>
                <c:pt idx="11">
                  <c:v>14.546003464348933</c:v>
                </c:pt>
              </c:numCache>
            </c:numRef>
          </c:val>
        </c:ser>
        <c:ser>
          <c:idx val="2"/>
          <c:order val="2"/>
          <c:tx>
            <c:strRef>
              <c:f>'Data 1'!$F$289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'Data 1'!$G$290:$G$301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1'!$F$290:$F$301</c:f>
              <c:numCache>
                <c:formatCode>0</c:formatCode>
                <c:ptCount val="12"/>
                <c:pt idx="0">
                  <c:v>12.790219590354733</c:v>
                </c:pt>
                <c:pt idx="1">
                  <c:v>15.748039981732415</c:v>
                </c:pt>
                <c:pt idx="2">
                  <c:v>18.526783569901756</c:v>
                </c:pt>
                <c:pt idx="3">
                  <c:v>21.137499698484838</c:v>
                </c:pt>
                <c:pt idx="4">
                  <c:v>24.860607511278879</c:v>
                </c:pt>
                <c:pt idx="5">
                  <c:v>29.533528817937949</c:v>
                </c:pt>
                <c:pt idx="6">
                  <c:v>30.099739350156661</c:v>
                </c:pt>
                <c:pt idx="7">
                  <c:v>30.274884790387315</c:v>
                </c:pt>
                <c:pt idx="8">
                  <c:v>26.32768343114844</c:v>
                </c:pt>
                <c:pt idx="9">
                  <c:v>24.558370779865854</c:v>
                </c:pt>
                <c:pt idx="10">
                  <c:v>17.313605794514281</c:v>
                </c:pt>
                <c:pt idx="11">
                  <c:v>13.536007947252173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90656"/>
        <c:axId val="605991048"/>
      </c:barChart>
      <c:catAx>
        <c:axId val="605990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605991048"/>
        <c:crosses val="autoZero"/>
        <c:auto val="1"/>
        <c:lblAlgn val="ctr"/>
        <c:lblOffset val="100"/>
        <c:noMultiLvlLbl val="0"/>
      </c:catAx>
      <c:valAx>
        <c:axId val="605991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>
            <c:manualLayout>
              <c:xMode val="edge"/>
              <c:yMode val="edge"/>
              <c:x val="2.7669689271568196E-2"/>
              <c:y val="0.409651355937954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60599065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531625964626372"/>
          <c:y val="2.4685008579246524E-2"/>
          <c:w val="0.27811060685946842"/>
          <c:h val="7.7079940916239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2043602762756E-2"/>
          <c:y val="0.12978585334198572"/>
          <c:w val="0.89443400596013178"/>
          <c:h val="0.67832218571640257"/>
        </c:manualLayout>
      </c:layout>
      <c:areaChart>
        <c:grouping val="standard"/>
        <c:varyColors val="0"/>
        <c:ser>
          <c:idx val="1"/>
          <c:order val="1"/>
          <c:tx>
            <c:v>Superior a la media</c:v>
          </c:tx>
          <c:spPr>
            <a:ln w="25400">
              <a:noFill/>
            </a:ln>
          </c:spPr>
          <c:cat>
            <c:strLit>
              <c:ptCount val="365"/>
              <c:pt idx="14">
                <c:v>ene-17</c:v>
              </c:pt>
              <c:pt idx="45">
                <c:v>feb-17</c:v>
              </c:pt>
              <c:pt idx="73">
                <c:v>mar-17</c:v>
              </c:pt>
              <c:pt idx="104">
                <c:v>abr-17</c:v>
              </c:pt>
              <c:pt idx="134">
                <c:v>may-17</c:v>
              </c:pt>
              <c:pt idx="165">
                <c:v>jun-17</c:v>
              </c:pt>
              <c:pt idx="195">
                <c:v>jul-17</c:v>
              </c:pt>
              <c:pt idx="226">
                <c:v>ago-17</c:v>
              </c:pt>
              <c:pt idx="257">
                <c:v>sep-17</c:v>
              </c:pt>
              <c:pt idx="287">
                <c:v>oct-17</c:v>
              </c:pt>
              <c:pt idx="318">
                <c:v>nov-17</c:v>
              </c:pt>
              <c:pt idx="348">
                <c:v>dic-17</c:v>
              </c:pt>
            </c:strLit>
          </c:cat>
          <c:val>
            <c:numRef>
              <c:f>'Data 1'!$H$306:$H$670</c:f>
              <c:numCache>
                <c:formatCode>0.0</c:formatCode>
                <c:ptCount val="365"/>
                <c:pt idx="0">
                  <c:v>10.636558949901943</c:v>
                </c:pt>
                <c:pt idx="1">
                  <c:v>11.956504339092913</c:v>
                </c:pt>
                <c:pt idx="2">
                  <c:v>13.550056626832506</c:v>
                </c:pt>
                <c:pt idx="3">
                  <c:v>14.913187013086269</c:v>
                </c:pt>
                <c:pt idx="4">
                  <c:v>13.868757114650009</c:v>
                </c:pt>
                <c:pt idx="5">
                  <c:v>12.527703627612869</c:v>
                </c:pt>
                <c:pt idx="6">
                  <c:v>12.578650258313218</c:v>
                </c:pt>
                <c:pt idx="7">
                  <c:v>14.018322976890353</c:v>
                </c:pt>
                <c:pt idx="8">
                  <c:v>13.810801264876339</c:v>
                </c:pt>
                <c:pt idx="9">
                  <c:v>13.220296980246149</c:v>
                </c:pt>
                <c:pt idx="10">
                  <c:v>15.7869083287045</c:v>
                </c:pt>
                <c:pt idx="11">
                  <c:v>16.323010911286456</c:v>
                </c:pt>
                <c:pt idx="12">
                  <c:v>12.838229239966031</c:v>
                </c:pt>
                <c:pt idx="13">
                  <c:v>11.175765977587835</c:v>
                </c:pt>
                <c:pt idx="14">
                  <c:v>12.464666496844989</c:v>
                </c:pt>
                <c:pt idx="15">
                  <c:v>13.961976172622846</c:v>
                </c:pt>
                <c:pt idx="16">
                  <c:v>12.190694004045286</c:v>
                </c:pt>
                <c:pt idx="17">
                  <c:v>7.1400615706035078</c:v>
                </c:pt>
                <c:pt idx="18">
                  <c:v>8.4679567724590399</c:v>
                </c:pt>
                <c:pt idx="19">
                  <c:v>9.9515887984405538</c:v>
                </c:pt>
                <c:pt idx="20">
                  <c:v>11.846011276921756</c:v>
                </c:pt>
                <c:pt idx="21">
                  <c:v>11.531196161964143</c:v>
                </c:pt>
                <c:pt idx="22">
                  <c:v>12.354676150760385</c:v>
                </c:pt>
                <c:pt idx="23">
                  <c:v>13.637207794591536</c:v>
                </c:pt>
                <c:pt idx="24">
                  <c:v>12.613917360575639</c:v>
                </c:pt>
                <c:pt idx="25">
                  <c:v>11.240311611246362</c:v>
                </c:pt>
                <c:pt idx="26">
                  <c:v>11.629214347054702</c:v>
                </c:pt>
                <c:pt idx="27">
                  <c:v>13.567446628250169</c:v>
                </c:pt>
                <c:pt idx="28">
                  <c:v>14.539094530781929</c:v>
                </c:pt>
                <c:pt idx="29">
                  <c:v>15.979783562900666</c:v>
                </c:pt>
                <c:pt idx="30">
                  <c:v>16.176250451885856</c:v>
                </c:pt>
                <c:pt idx="31">
                  <c:v>15.909732660027334</c:v>
                </c:pt>
                <c:pt idx="32">
                  <c:v>14.812238101141453</c:v>
                </c:pt>
                <c:pt idx="33">
                  <c:v>16.135273576319904</c:v>
                </c:pt>
                <c:pt idx="34">
                  <c:v>17.026014119772768</c:v>
                </c:pt>
                <c:pt idx="35">
                  <c:v>14.635946164091928</c:v>
                </c:pt>
                <c:pt idx="36">
                  <c:v>16.497561862045707</c:v>
                </c:pt>
                <c:pt idx="37">
                  <c:v>16.470027944707482</c:v>
                </c:pt>
                <c:pt idx="38">
                  <c:v>13.666691913742739</c:v>
                </c:pt>
                <c:pt idx="39">
                  <c:v>13.839793194248628</c:v>
                </c:pt>
                <c:pt idx="40">
                  <c:v>12.302994023328615</c:v>
                </c:pt>
                <c:pt idx="41">
                  <c:v>11.847539844189329</c:v>
                </c:pt>
                <c:pt idx="42">
                  <c:v>14.390289722991495</c:v>
                </c:pt>
                <c:pt idx="43">
                  <c:v>14.929788638207521</c:v>
                </c:pt>
                <c:pt idx="44">
                  <c:v>16.415226780718289</c:v>
                </c:pt>
                <c:pt idx="45">
                  <c:v>16.865881586862372</c:v>
                </c:pt>
                <c:pt idx="46">
                  <c:v>16.601164139645</c:v>
                </c:pt>
                <c:pt idx="47">
                  <c:v>16.794194193482713</c:v>
                </c:pt>
                <c:pt idx="48">
                  <c:v>15.309859210850178</c:v>
                </c:pt>
                <c:pt idx="49">
                  <c:v>15.465453809893198</c:v>
                </c:pt>
                <c:pt idx="50">
                  <c:v>16.004939780433116</c:v>
                </c:pt>
                <c:pt idx="51">
                  <c:v>17.263669194748644</c:v>
                </c:pt>
                <c:pt idx="52">
                  <c:v>18.44737041353585</c:v>
                </c:pt>
                <c:pt idx="53">
                  <c:v>16.62600860192941</c:v>
                </c:pt>
                <c:pt idx="54">
                  <c:v>15.889668064313987</c:v>
                </c:pt>
                <c:pt idx="55">
                  <c:v>17.220559851868266</c:v>
                </c:pt>
                <c:pt idx="56">
                  <c:v>16.500851425603706</c:v>
                </c:pt>
                <c:pt idx="57">
                  <c:v>17.152816370394316</c:v>
                </c:pt>
                <c:pt idx="58">
                  <c:v>15.923564299413789</c:v>
                </c:pt>
                <c:pt idx="59">
                  <c:v>17.603559756483282</c:v>
                </c:pt>
                <c:pt idx="60">
                  <c:v>18.168641482163256</c:v>
                </c:pt>
                <c:pt idx="61">
                  <c:v>15.206551027445519</c:v>
                </c:pt>
                <c:pt idx="62">
                  <c:v>13.331616610107677</c:v>
                </c:pt>
                <c:pt idx="63">
                  <c:v>16.360752397584932</c:v>
                </c:pt>
                <c:pt idx="64">
                  <c:v>20.461989154051619</c:v>
                </c:pt>
                <c:pt idx="65">
                  <c:v>20.221341446545413</c:v>
                </c:pt>
                <c:pt idx="66">
                  <c:v>21.046419755731886</c:v>
                </c:pt>
                <c:pt idx="67">
                  <c:v>23.847516623596547</c:v>
                </c:pt>
                <c:pt idx="68">
                  <c:v>25.720995157331068</c:v>
                </c:pt>
                <c:pt idx="69">
                  <c:v>22.159777558890447</c:v>
                </c:pt>
                <c:pt idx="70">
                  <c:v>18.15203446557625</c:v>
                </c:pt>
                <c:pt idx="71">
                  <c:v>14.853929880984118</c:v>
                </c:pt>
                <c:pt idx="72">
                  <c:v>18.158391196072763</c:v>
                </c:pt>
                <c:pt idx="73">
                  <c:v>19.608366212641553</c:v>
                </c:pt>
                <c:pt idx="74">
                  <c:v>20.299190825347978</c:v>
                </c:pt>
                <c:pt idx="75">
                  <c:v>19.419507731557491</c:v>
                </c:pt>
                <c:pt idx="76">
                  <c:v>20.22844188831677</c:v>
                </c:pt>
                <c:pt idx="77">
                  <c:v>20.529532292010643</c:v>
                </c:pt>
                <c:pt idx="78">
                  <c:v>19.968633233661258</c:v>
                </c:pt>
                <c:pt idx="79">
                  <c:v>16.685943618056314</c:v>
                </c:pt>
                <c:pt idx="80">
                  <c:v>15.491872534401143</c:v>
                </c:pt>
                <c:pt idx="81">
                  <c:v>12.882748446522806</c:v>
                </c:pt>
                <c:pt idx="82">
                  <c:v>12.999681625618162</c:v>
                </c:pt>
                <c:pt idx="83">
                  <c:v>13.252422218676394</c:v>
                </c:pt>
                <c:pt idx="84">
                  <c:v>17.121638245822297</c:v>
                </c:pt>
                <c:pt idx="85">
                  <c:v>17.283454971621349</c:v>
                </c:pt>
                <c:pt idx="86">
                  <c:v>19.426718998523786</c:v>
                </c:pt>
                <c:pt idx="87">
                  <c:v>21.98414205434425</c:v>
                </c:pt>
                <c:pt idx="88">
                  <c:v>22.192733367183038</c:v>
                </c:pt>
                <c:pt idx="89">
                  <c:v>19.661745890084681</c:v>
                </c:pt>
                <c:pt idx="90">
                  <c:v>18.140106146859871</c:v>
                </c:pt>
                <c:pt idx="91">
                  <c:v>19.030135914155743</c:v>
                </c:pt>
                <c:pt idx="92">
                  <c:v>20.959458116102148</c:v>
                </c:pt>
                <c:pt idx="93">
                  <c:v>21.194582879154915</c:v>
                </c:pt>
                <c:pt idx="94">
                  <c:v>19.602066936020012</c:v>
                </c:pt>
                <c:pt idx="95">
                  <c:v>20.85500461063279</c:v>
                </c:pt>
                <c:pt idx="96">
                  <c:v>21.73510344715082</c:v>
                </c:pt>
                <c:pt idx="97">
                  <c:v>23.02410722162821</c:v>
                </c:pt>
                <c:pt idx="98">
                  <c:v>22.725276397893051</c:v>
                </c:pt>
                <c:pt idx="99">
                  <c:v>23.085059460656552</c:v>
                </c:pt>
                <c:pt idx="100">
                  <c:v>23.704596980357909</c:v>
                </c:pt>
                <c:pt idx="101">
                  <c:v>24.356268175913137</c:v>
                </c:pt>
                <c:pt idx="102">
                  <c:v>23.641129956011138</c:v>
                </c:pt>
                <c:pt idx="103">
                  <c:v>23.126257080906331</c:v>
                </c:pt>
                <c:pt idx="104">
                  <c:v>22.184457921592426</c:v>
                </c:pt>
                <c:pt idx="105">
                  <c:v>23.036320199420391</c:v>
                </c:pt>
                <c:pt idx="106">
                  <c:v>23.903385648354444</c:v>
                </c:pt>
                <c:pt idx="107">
                  <c:v>23.675756462515846</c:v>
                </c:pt>
                <c:pt idx="108">
                  <c:v>20.62114745457907</c:v>
                </c:pt>
                <c:pt idx="109">
                  <c:v>19.50526961283494</c:v>
                </c:pt>
                <c:pt idx="110">
                  <c:v>20.644155006757757</c:v>
                </c:pt>
                <c:pt idx="111">
                  <c:v>21.971420656064758</c:v>
                </c:pt>
                <c:pt idx="112">
                  <c:v>23.505627862355713</c:v>
                </c:pt>
                <c:pt idx="113">
                  <c:v>23.593729269883987</c:v>
                </c:pt>
                <c:pt idx="114">
                  <c:v>20.711407874089065</c:v>
                </c:pt>
                <c:pt idx="115">
                  <c:v>18.044691991374684</c:v>
                </c:pt>
                <c:pt idx="116">
                  <c:v>15.575181110479029</c:v>
                </c:pt>
                <c:pt idx="117">
                  <c:v>16.101213098280759</c:v>
                </c:pt>
                <c:pt idx="118">
                  <c:v>17.911620296120752</c:v>
                </c:pt>
                <c:pt idx="119">
                  <c:v>17.960453166399137</c:v>
                </c:pt>
                <c:pt idx="120">
                  <c:v>19.471132617463027</c:v>
                </c:pt>
                <c:pt idx="121">
                  <c:v>22.064409085465545</c:v>
                </c:pt>
                <c:pt idx="122">
                  <c:v>23.208261675376548</c:v>
                </c:pt>
                <c:pt idx="123">
                  <c:v>23.711608628546077</c:v>
                </c:pt>
                <c:pt idx="124">
                  <c:v>22.692947928176945</c:v>
                </c:pt>
                <c:pt idx="125">
                  <c:v>23.764333838786378</c:v>
                </c:pt>
                <c:pt idx="126">
                  <c:v>24.630397876418026</c:v>
                </c:pt>
                <c:pt idx="127">
                  <c:v>25.452890445716573</c:v>
                </c:pt>
                <c:pt idx="128">
                  <c:v>24.027756883301642</c:v>
                </c:pt>
                <c:pt idx="129">
                  <c:v>22.723178757921488</c:v>
                </c:pt>
                <c:pt idx="130">
                  <c:v>21.434192558741287</c:v>
                </c:pt>
                <c:pt idx="131">
                  <c:v>22.530667167505928</c:v>
                </c:pt>
                <c:pt idx="132">
                  <c:v>19.77698539302872</c:v>
                </c:pt>
                <c:pt idx="133">
                  <c:v>24.706433844469075</c:v>
                </c:pt>
                <c:pt idx="134">
                  <c:v>26.899525824401</c:v>
                </c:pt>
                <c:pt idx="135">
                  <c:v>28.098717714716592</c:v>
                </c:pt>
                <c:pt idx="136">
                  <c:v>25.910527248814002</c:v>
                </c:pt>
                <c:pt idx="137">
                  <c:v>21.641098658213867</c:v>
                </c:pt>
                <c:pt idx="138">
                  <c:v>22.199635270403764</c:v>
                </c:pt>
                <c:pt idx="139">
                  <c:v>24.509462232400818</c:v>
                </c:pt>
                <c:pt idx="140">
                  <c:v>26.56312974834783</c:v>
                </c:pt>
                <c:pt idx="141">
                  <c:v>26.343820855165344</c:v>
                </c:pt>
                <c:pt idx="142">
                  <c:v>27.580127510475794</c:v>
                </c:pt>
                <c:pt idx="143">
                  <c:v>29.686929427529289</c:v>
                </c:pt>
                <c:pt idx="144">
                  <c:v>30.745953228126432</c:v>
                </c:pt>
                <c:pt idx="145">
                  <c:v>27.855161524531574</c:v>
                </c:pt>
                <c:pt idx="146">
                  <c:v>27.919912178750529</c:v>
                </c:pt>
                <c:pt idx="147">
                  <c:v>26.296189025928811</c:v>
                </c:pt>
                <c:pt idx="148">
                  <c:v>25.271189984292203</c:v>
                </c:pt>
                <c:pt idx="149">
                  <c:v>25.370066186824424</c:v>
                </c:pt>
                <c:pt idx="150">
                  <c:v>27.592189529805729</c:v>
                </c:pt>
                <c:pt idx="151">
                  <c:v>28.52072613081938</c:v>
                </c:pt>
                <c:pt idx="152">
                  <c:v>27.972706765774777</c:v>
                </c:pt>
                <c:pt idx="153">
                  <c:v>25.913782915666854</c:v>
                </c:pt>
                <c:pt idx="154">
                  <c:v>23.97688983222643</c:v>
                </c:pt>
                <c:pt idx="155">
                  <c:v>25.688422146976446</c:v>
                </c:pt>
                <c:pt idx="156">
                  <c:v>26.330208264681783</c:v>
                </c:pt>
                <c:pt idx="157">
                  <c:v>28.127195119649919</c:v>
                </c:pt>
                <c:pt idx="158">
                  <c:v>28.942704362021406</c:v>
                </c:pt>
                <c:pt idx="159">
                  <c:v>28.11519125593448</c:v>
                </c:pt>
                <c:pt idx="160">
                  <c:v>30.159045895612621</c:v>
                </c:pt>
                <c:pt idx="161">
                  <c:v>30.971291127846065</c:v>
                </c:pt>
                <c:pt idx="162">
                  <c:v>31.128757261015888</c:v>
                </c:pt>
                <c:pt idx="163">
                  <c:v>31.175606630705506</c:v>
                </c:pt>
                <c:pt idx="164">
                  <c:v>31.649704240974032</c:v>
                </c:pt>
                <c:pt idx="165">
                  <c:v>30.983570828492802</c:v>
                </c:pt>
                <c:pt idx="166">
                  <c:v>32.578158546533892</c:v>
                </c:pt>
                <c:pt idx="167">
                  <c:v>34.019243296120145</c:v>
                </c:pt>
                <c:pt idx="168">
                  <c:v>33.852551002384928</c:v>
                </c:pt>
                <c:pt idx="169">
                  <c:v>32.577699807914669</c:v>
                </c:pt>
                <c:pt idx="170">
                  <c:v>32.632654808680236</c:v>
                </c:pt>
                <c:pt idx="171">
                  <c:v>33.008852669434319</c:v>
                </c:pt>
                <c:pt idx="172">
                  <c:v>31.350370722645113</c:v>
                </c:pt>
                <c:pt idx="173">
                  <c:v>31.105510056518291</c:v>
                </c:pt>
                <c:pt idx="174">
                  <c:v>30.956126916716041</c:v>
                </c:pt>
                <c:pt idx="175">
                  <c:v>30.283532144914002</c:v>
                </c:pt>
                <c:pt idx="176">
                  <c:v>29.477179095702148</c:v>
                </c:pt>
                <c:pt idx="177">
                  <c:v>28.252719676277348</c:v>
                </c:pt>
                <c:pt idx="178">
                  <c:v>27.440984526568482</c:v>
                </c:pt>
                <c:pt idx="179">
                  <c:v>24.90853929470472</c:v>
                </c:pt>
                <c:pt idx="180">
                  <c:v>23.905939194625709</c:v>
                </c:pt>
                <c:pt idx="181">
                  <c:v>23.956330114473161</c:v>
                </c:pt>
                <c:pt idx="182">
                  <c:v>27.626104136295559</c:v>
                </c:pt>
                <c:pt idx="183">
                  <c:v>30.079061541717191</c:v>
                </c:pt>
                <c:pt idx="184">
                  <c:v>31.918423321987138</c:v>
                </c:pt>
                <c:pt idx="185">
                  <c:v>30.016615890529145</c:v>
                </c:pt>
                <c:pt idx="186">
                  <c:v>27.01549447876079</c:v>
                </c:pt>
                <c:pt idx="187">
                  <c:v>27.691260466450231</c:v>
                </c:pt>
                <c:pt idx="188">
                  <c:v>27.716396557921474</c:v>
                </c:pt>
                <c:pt idx="189">
                  <c:v>29.428167350624484</c:v>
                </c:pt>
                <c:pt idx="190">
                  <c:v>29.012441760133783</c:v>
                </c:pt>
                <c:pt idx="191">
                  <c:v>30.771709801330125</c:v>
                </c:pt>
                <c:pt idx="192">
                  <c:v>32.206782606213707</c:v>
                </c:pt>
                <c:pt idx="193">
                  <c:v>31.540961972467048</c:v>
                </c:pt>
                <c:pt idx="194">
                  <c:v>31.327943583624858</c:v>
                </c:pt>
                <c:pt idx="195">
                  <c:v>31.461535898887259</c:v>
                </c:pt>
                <c:pt idx="196">
                  <c:v>32.573646490412621</c:v>
                </c:pt>
                <c:pt idx="197">
                  <c:v>32.7467269910467</c:v>
                </c:pt>
                <c:pt idx="198">
                  <c:v>32.391520627401988</c:v>
                </c:pt>
                <c:pt idx="199">
                  <c:v>29.940285029396531</c:v>
                </c:pt>
                <c:pt idx="200">
                  <c:v>28.172172283348182</c:v>
                </c:pt>
                <c:pt idx="201">
                  <c:v>28.497467689462578</c:v>
                </c:pt>
                <c:pt idx="202">
                  <c:v>29.451890755771508</c:v>
                </c:pt>
                <c:pt idx="203">
                  <c:v>30.202507898384496</c:v>
                </c:pt>
                <c:pt idx="204">
                  <c:v>29.619729509184694</c:v>
                </c:pt>
                <c:pt idx="205">
                  <c:v>28.526275175039405</c:v>
                </c:pt>
                <c:pt idx="206">
                  <c:v>29.877154682689515</c:v>
                </c:pt>
                <c:pt idx="207">
                  <c:v>32.098209401263382</c:v>
                </c:pt>
                <c:pt idx="208">
                  <c:v>32.346999688956373</c:v>
                </c:pt>
                <c:pt idx="209">
                  <c:v>32.803170849220443</c:v>
                </c:pt>
                <c:pt idx="210">
                  <c:v>31.969172397861747</c:v>
                </c:pt>
                <c:pt idx="211">
                  <c:v>30.105760904000398</c:v>
                </c:pt>
                <c:pt idx="212">
                  <c:v>29.433068968678903</c:v>
                </c:pt>
                <c:pt idx="213">
                  <c:v>32.188615612154557</c:v>
                </c:pt>
                <c:pt idx="214">
                  <c:v>34.149490707980164</c:v>
                </c:pt>
                <c:pt idx="215">
                  <c:v>34.275838981494616</c:v>
                </c:pt>
                <c:pt idx="216">
                  <c:v>32.260119746851068</c:v>
                </c:pt>
                <c:pt idx="217">
                  <c:v>31.201374995927122</c:v>
                </c:pt>
                <c:pt idx="218">
                  <c:v>30.967547440385239</c:v>
                </c:pt>
                <c:pt idx="219">
                  <c:v>28.843871504638699</c:v>
                </c:pt>
                <c:pt idx="220">
                  <c:v>26.643690909341782</c:v>
                </c:pt>
                <c:pt idx="221">
                  <c:v>26.161897641415884</c:v>
                </c:pt>
                <c:pt idx="222">
                  <c:v>27.356498105109885</c:v>
                </c:pt>
                <c:pt idx="223">
                  <c:v>29.234134773232604</c:v>
                </c:pt>
                <c:pt idx="224">
                  <c:v>30.313744016945254</c:v>
                </c:pt>
                <c:pt idx="225">
                  <c:v>31.767933124804582</c:v>
                </c:pt>
                <c:pt idx="226">
                  <c:v>30.622860138306947</c:v>
                </c:pt>
                <c:pt idx="227">
                  <c:v>31.027766955036828</c:v>
                </c:pt>
                <c:pt idx="228">
                  <c:v>32.258915814599433</c:v>
                </c:pt>
                <c:pt idx="229">
                  <c:v>31.610776213312992</c:v>
                </c:pt>
                <c:pt idx="230">
                  <c:v>30.507777340351787</c:v>
                </c:pt>
                <c:pt idx="231">
                  <c:v>30.990818387105563</c:v>
                </c:pt>
                <c:pt idx="232">
                  <c:v>33.247029540074124</c:v>
                </c:pt>
                <c:pt idx="233">
                  <c:v>32.29170152101878</c:v>
                </c:pt>
                <c:pt idx="234">
                  <c:v>31.252843134717914</c:v>
                </c:pt>
                <c:pt idx="235">
                  <c:v>31.187120906988753</c:v>
                </c:pt>
                <c:pt idx="236">
                  <c:v>31.237228005979119</c:v>
                </c:pt>
                <c:pt idx="237">
                  <c:v>30.95793598141098</c:v>
                </c:pt>
                <c:pt idx="238">
                  <c:v>28.856268341407596</c:v>
                </c:pt>
                <c:pt idx="239">
                  <c:v>27.447295284637146</c:v>
                </c:pt>
                <c:pt idx="240">
                  <c:v>27.244896645912938</c:v>
                </c:pt>
                <c:pt idx="241">
                  <c:v>26.526417102447255</c:v>
                </c:pt>
                <c:pt idx="242">
                  <c:v>26.45595065973831</c:v>
                </c:pt>
                <c:pt idx="243">
                  <c:v>26.794667820585769</c:v>
                </c:pt>
                <c:pt idx="244">
                  <c:v>26.886179438426126</c:v>
                </c:pt>
                <c:pt idx="245">
                  <c:v>28.753274537520344</c:v>
                </c:pt>
                <c:pt idx="246">
                  <c:v>28.266980328253329</c:v>
                </c:pt>
                <c:pt idx="247">
                  <c:v>29.660715158321462</c:v>
                </c:pt>
                <c:pt idx="248">
                  <c:v>28.886217269171116</c:v>
                </c:pt>
                <c:pt idx="249">
                  <c:v>27.464595614921116</c:v>
                </c:pt>
                <c:pt idx="250">
                  <c:v>28.195298062193078</c:v>
                </c:pt>
                <c:pt idx="251">
                  <c:v>24.706685829134567</c:v>
                </c:pt>
                <c:pt idx="252">
                  <c:v>24.944276146556387</c:v>
                </c:pt>
                <c:pt idx="253">
                  <c:v>28.535981988055337</c:v>
                </c:pt>
                <c:pt idx="254">
                  <c:v>26.8755117035106</c:v>
                </c:pt>
                <c:pt idx="255">
                  <c:v>28.952832500731393</c:v>
                </c:pt>
                <c:pt idx="256">
                  <c:v>27.316976991927898</c:v>
                </c:pt>
                <c:pt idx="257">
                  <c:v>21.904967758239501</c:v>
                </c:pt>
                <c:pt idx="258">
                  <c:v>21.793198873236314</c:v>
                </c:pt>
                <c:pt idx="259">
                  <c:v>23.681129154330161</c:v>
                </c:pt>
                <c:pt idx="260">
                  <c:v>23.741051127773844</c:v>
                </c:pt>
                <c:pt idx="261">
                  <c:v>24.784289463487568</c:v>
                </c:pt>
                <c:pt idx="262">
                  <c:v>26.135638658182913</c:v>
                </c:pt>
                <c:pt idx="263">
                  <c:v>26.386894293699285</c:v>
                </c:pt>
                <c:pt idx="264">
                  <c:v>24.86520080969348</c:v>
                </c:pt>
                <c:pt idx="265">
                  <c:v>26.774749588606539</c:v>
                </c:pt>
                <c:pt idx="266">
                  <c:v>27.454133798534695</c:v>
                </c:pt>
                <c:pt idx="267">
                  <c:v>26.320241281257275</c:v>
                </c:pt>
                <c:pt idx="268">
                  <c:v>25.308533196341156</c:v>
                </c:pt>
                <c:pt idx="269">
                  <c:v>25.707275673113266</c:v>
                </c:pt>
                <c:pt idx="270">
                  <c:v>27.282283310790259</c:v>
                </c:pt>
                <c:pt idx="271">
                  <c:v>26.675950223864579</c:v>
                </c:pt>
                <c:pt idx="272">
                  <c:v>24.774772333993791</c:v>
                </c:pt>
                <c:pt idx="273">
                  <c:v>24.71374329392788</c:v>
                </c:pt>
                <c:pt idx="274">
                  <c:v>26.736709714499263</c:v>
                </c:pt>
                <c:pt idx="275">
                  <c:v>27.025400711316699</c:v>
                </c:pt>
                <c:pt idx="276">
                  <c:v>27.018955918636557</c:v>
                </c:pt>
                <c:pt idx="277">
                  <c:v>27.093931061368011</c:v>
                </c:pt>
                <c:pt idx="278">
                  <c:v>26.354542016637307</c:v>
                </c:pt>
                <c:pt idx="279">
                  <c:v>24.981104325217164</c:v>
                </c:pt>
                <c:pt idx="280">
                  <c:v>25.568433976821659</c:v>
                </c:pt>
                <c:pt idx="281">
                  <c:v>25.675032631854592</c:v>
                </c:pt>
                <c:pt idx="282">
                  <c:v>26.182667420862906</c:v>
                </c:pt>
                <c:pt idx="283">
                  <c:v>26.47078892823119</c:v>
                </c:pt>
                <c:pt idx="284">
                  <c:v>26.623089187159096</c:v>
                </c:pt>
                <c:pt idx="285">
                  <c:v>26.874420955502277</c:v>
                </c:pt>
                <c:pt idx="286">
                  <c:v>27.159481217624872</c:v>
                </c:pt>
                <c:pt idx="287">
                  <c:v>28.114356757620417</c:v>
                </c:pt>
                <c:pt idx="288">
                  <c:v>26.1335539833056</c:v>
                </c:pt>
                <c:pt idx="289">
                  <c:v>23.255535688171978</c:v>
                </c:pt>
                <c:pt idx="290">
                  <c:v>19.696073153152696</c:v>
                </c:pt>
                <c:pt idx="291">
                  <c:v>19.500053721437489</c:v>
                </c:pt>
                <c:pt idx="292">
                  <c:v>22.951009860332128</c:v>
                </c:pt>
                <c:pt idx="293">
                  <c:v>23.057959668397235</c:v>
                </c:pt>
                <c:pt idx="294">
                  <c:v>20.718116374890617</c:v>
                </c:pt>
                <c:pt idx="295">
                  <c:v>22.07534449671585</c:v>
                </c:pt>
                <c:pt idx="296">
                  <c:v>24.83260588443293</c:v>
                </c:pt>
                <c:pt idx="297">
                  <c:v>25.228316068893488</c:v>
                </c:pt>
                <c:pt idx="298">
                  <c:v>25.237413130236227</c:v>
                </c:pt>
                <c:pt idx="299">
                  <c:v>25.666715124018967</c:v>
                </c:pt>
                <c:pt idx="300">
                  <c:v>23.222934831761766</c:v>
                </c:pt>
                <c:pt idx="301">
                  <c:v>22.254612008114989</c:v>
                </c:pt>
                <c:pt idx="302">
                  <c:v>20.652889339697719</c:v>
                </c:pt>
                <c:pt idx="303">
                  <c:v>20.233702725001756</c:v>
                </c:pt>
                <c:pt idx="304">
                  <c:v>21.03940955486803</c:v>
                </c:pt>
                <c:pt idx="305">
                  <c:v>21.220185933890416</c:v>
                </c:pt>
                <c:pt idx="306">
                  <c:v>20.516183708828091</c:v>
                </c:pt>
                <c:pt idx="307">
                  <c:v>19.212967962034107</c:v>
                </c:pt>
                <c:pt idx="308">
                  <c:v>17.944424811953155</c:v>
                </c:pt>
                <c:pt idx="309">
                  <c:v>16.481459035520608</c:v>
                </c:pt>
                <c:pt idx="310">
                  <c:v>16.673255353702935</c:v>
                </c:pt>
                <c:pt idx="311">
                  <c:v>15.99905124946601</c:v>
                </c:pt>
                <c:pt idx="312">
                  <c:v>14.701276992684457</c:v>
                </c:pt>
                <c:pt idx="313">
                  <c:v>16.805645450548578</c:v>
                </c:pt>
                <c:pt idx="314">
                  <c:v>18.615592478349665</c:v>
                </c:pt>
                <c:pt idx="315">
                  <c:v>19.061536355394072</c:v>
                </c:pt>
                <c:pt idx="316">
                  <c:v>16.372309927673335</c:v>
                </c:pt>
                <c:pt idx="317">
                  <c:v>15.434524812950418</c:v>
                </c:pt>
                <c:pt idx="318">
                  <c:v>16.575021745112906</c:v>
                </c:pt>
                <c:pt idx="319">
                  <c:v>17.869278980810293</c:v>
                </c:pt>
                <c:pt idx="320">
                  <c:v>18.581688479625132</c:v>
                </c:pt>
                <c:pt idx="321">
                  <c:v>18.393800325684509</c:v>
                </c:pt>
                <c:pt idx="322">
                  <c:v>17.962786554739679</c:v>
                </c:pt>
                <c:pt idx="323">
                  <c:v>18.742932288090355</c:v>
                </c:pt>
                <c:pt idx="324">
                  <c:v>19.255887990853349</c:v>
                </c:pt>
                <c:pt idx="325">
                  <c:v>19.115102774641496</c:v>
                </c:pt>
                <c:pt idx="326">
                  <c:v>19.868363157011949</c:v>
                </c:pt>
                <c:pt idx="327">
                  <c:v>19.610345619069228</c:v>
                </c:pt>
                <c:pt idx="328">
                  <c:v>16.565630932600428</c:v>
                </c:pt>
                <c:pt idx="329">
                  <c:v>14.910295500467722</c:v>
                </c:pt>
                <c:pt idx="330">
                  <c:v>13.80875231788967</c:v>
                </c:pt>
                <c:pt idx="331">
                  <c:v>13.779970157909226</c:v>
                </c:pt>
                <c:pt idx="332">
                  <c:v>12.592252979308723</c:v>
                </c:pt>
                <c:pt idx="333">
                  <c:v>11.698240403749756</c:v>
                </c:pt>
                <c:pt idx="334">
                  <c:v>10.591584462700514</c:v>
                </c:pt>
                <c:pt idx="335">
                  <c:v>9.624119620172582</c:v>
                </c:pt>
                <c:pt idx="336">
                  <c:v>11.113268133959215</c:v>
                </c:pt>
                <c:pt idx="337">
                  <c:v>12.728770935372129</c:v>
                </c:pt>
                <c:pt idx="338">
                  <c:v>12.657902194748894</c:v>
                </c:pt>
                <c:pt idx="339">
                  <c:v>12.704494507905004</c:v>
                </c:pt>
                <c:pt idx="340">
                  <c:v>13.587316525744191</c:v>
                </c:pt>
                <c:pt idx="341">
                  <c:v>14.263000243986122</c:v>
                </c:pt>
                <c:pt idx="342">
                  <c:v>14.429658581481174</c:v>
                </c:pt>
                <c:pt idx="343">
                  <c:v>16.071897190712122</c:v>
                </c:pt>
                <c:pt idx="344">
                  <c:v>13.938055135490963</c:v>
                </c:pt>
                <c:pt idx="345">
                  <c:v>11.526803134619904</c:v>
                </c:pt>
                <c:pt idx="346">
                  <c:v>13.124446111950423</c:v>
                </c:pt>
                <c:pt idx="347">
                  <c:v>14.776784072666594</c:v>
                </c:pt>
                <c:pt idx="348">
                  <c:v>14.46651554328308</c:v>
                </c:pt>
                <c:pt idx="349">
                  <c:v>12.552203527843348</c:v>
                </c:pt>
                <c:pt idx="350">
                  <c:v>11.830531074745123</c:v>
                </c:pt>
                <c:pt idx="351">
                  <c:v>12.044833427887271</c:v>
                </c:pt>
                <c:pt idx="352">
                  <c:v>13.204940332582837</c:v>
                </c:pt>
                <c:pt idx="353">
                  <c:v>13.035147296736046</c:v>
                </c:pt>
                <c:pt idx="354">
                  <c:v>14.418603651633205</c:v>
                </c:pt>
                <c:pt idx="355">
                  <c:v>14.649244076308332</c:v>
                </c:pt>
                <c:pt idx="356">
                  <c:v>13.992083062703314</c:v>
                </c:pt>
                <c:pt idx="357">
                  <c:v>13.469799512268468</c:v>
                </c:pt>
                <c:pt idx="358">
                  <c:v>12.500487610310657</c:v>
                </c:pt>
                <c:pt idx="359">
                  <c:v>12.770163424279062</c:v>
                </c:pt>
                <c:pt idx="360">
                  <c:v>12.870543456310191</c:v>
                </c:pt>
                <c:pt idx="361">
                  <c:v>15.076187747752734</c:v>
                </c:pt>
                <c:pt idx="362">
                  <c:v>16.820794532260628</c:v>
                </c:pt>
                <c:pt idx="363">
                  <c:v>18.767609842759622</c:v>
                </c:pt>
                <c:pt idx="364">
                  <c:v>16.008457393643585</c:v>
                </c:pt>
              </c:numCache>
            </c:numRef>
          </c:val>
        </c:ser>
        <c:ser>
          <c:idx val="0"/>
          <c:order val="2"/>
          <c:tx>
            <c:v>Inferior a la media</c:v>
          </c:tx>
          <c:cat>
            <c:strLit>
              <c:ptCount val="365"/>
              <c:pt idx="14">
                <c:v>ene-17</c:v>
              </c:pt>
              <c:pt idx="45">
                <c:v>feb-17</c:v>
              </c:pt>
              <c:pt idx="73">
                <c:v>mar-17</c:v>
              </c:pt>
              <c:pt idx="104">
                <c:v>abr-17</c:v>
              </c:pt>
              <c:pt idx="134">
                <c:v>may-17</c:v>
              </c:pt>
              <c:pt idx="165">
                <c:v>jun-17</c:v>
              </c:pt>
              <c:pt idx="195">
                <c:v>jul-17</c:v>
              </c:pt>
              <c:pt idx="226">
                <c:v>ago-17</c:v>
              </c:pt>
              <c:pt idx="257">
                <c:v>sep-17</c:v>
              </c:pt>
              <c:pt idx="287">
                <c:v>oct-17</c:v>
              </c:pt>
              <c:pt idx="318">
                <c:v>nov-17</c:v>
              </c:pt>
              <c:pt idx="348">
                <c:v>dic-17</c:v>
              </c:pt>
            </c:strLit>
          </c:cat>
          <c:val>
            <c:numRef>
              <c:f>'Data 1'!$F$306:$F$670</c:f>
              <c:numCache>
                <c:formatCode>0.0</c:formatCode>
                <c:ptCount val="365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13.140019889591715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12.45953988753449</c:v>
                </c:pt>
                <c:pt idx="15">
                  <c:v>12.620413374414055</c:v>
                </c:pt>
                <c:pt idx="16">
                  <c:v>12.848077121946609</c:v>
                </c:pt>
                <c:pt idx="17">
                  <c:v>13.015962430057497</c:v>
                </c:pt>
                <c:pt idx="18">
                  <c:v>13.409900759073032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14.158226548543347</c:v>
                </c:pt>
                <c:pt idx="38">
                  <c:v>13.964878311175447</c:v>
                </c:pt>
                <c:pt idx="39">
                  <c:v>14.271112184502142</c:v>
                </c:pt>
                <c:pt idx="40">
                  <c:v>14.329826947819626</c:v>
                </c:pt>
                <c:pt idx="41">
                  <c:v>14.279792766064638</c:v>
                </c:pt>
                <c:pt idx="42">
                  <c:v>14.470794020687833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14.596333626971834</c:v>
                </c:pt>
                <c:pt idx="60">
                  <c:v>15.098937811657832</c:v>
                </c:pt>
                <c:pt idx="61">
                  <c:v>15.581000596811309</c:v>
                </c:pt>
                <c:pt idx="62">
                  <c:v>15.571244887463022</c:v>
                </c:pt>
                <c:pt idx="63">
                  <c:v>15.281394048744778</c:v>
                </c:pt>
                <c:pt idx="64">
                  <c:v>15.726159867133793</c:v>
                </c:pt>
                <c:pt idx="65">
                  <c:v>16.213423596521075</c:v>
                </c:pt>
                <c:pt idx="66">
                  <c:v>16.448539640874902</c:v>
                </c:pt>
                <c:pt idx="67">
                  <c:v>16.928762113453317</c:v>
                </c:pt>
                <c:pt idx="68">
                  <c:v>17.115990953508167</c:v>
                </c:pt>
                <c:pt idx="69">
                  <c:v>17.467906122084599</c:v>
                </c:pt>
                <c:pt idx="70">
                  <c:v>17.118362987801977</c:v>
                </c:pt>
                <c:pt idx="71">
                  <c:v>16.64832908291671</c:v>
                </c:pt>
                <c:pt idx="72">
                  <c:v>17.190423420781546</c:v>
                </c:pt>
                <c:pt idx="73">
                  <c:v>17.751513284900565</c:v>
                </c:pt>
                <c:pt idx="74">
                  <c:v>17.840756677590949</c:v>
                </c:pt>
                <c:pt idx="75">
                  <c:v>17.99584302376849</c:v>
                </c:pt>
                <c:pt idx="76">
                  <c:v>18.292897801760926</c:v>
                </c:pt>
                <c:pt idx="77">
                  <c:v>18.212771414378796</c:v>
                </c:pt>
                <c:pt idx="78">
                  <c:v>18.519496760511029</c:v>
                </c:pt>
                <c:pt idx="79">
                  <c:v>18.302205064360084</c:v>
                </c:pt>
                <c:pt idx="80">
                  <c:v>18.311756860786435</c:v>
                </c:pt>
                <c:pt idx="81">
                  <c:v>18.191616416121402</c:v>
                </c:pt>
                <c:pt idx="82">
                  <c:v>17.789508169302554</c:v>
                </c:pt>
                <c:pt idx="83">
                  <c:v>17.294903534637587</c:v>
                </c:pt>
                <c:pt idx="84">
                  <c:v>17.401518076743283</c:v>
                </c:pt>
                <c:pt idx="85">
                  <c:v>17.524688316473785</c:v>
                </c:pt>
                <c:pt idx="86">
                  <c:v>17.306902228478567</c:v>
                </c:pt>
                <c:pt idx="87">
                  <c:v>17.737201936211516</c:v>
                </c:pt>
                <c:pt idx="88">
                  <c:v>17.545814654491942</c:v>
                </c:pt>
                <c:pt idx="89">
                  <c:v>18.224518123872809</c:v>
                </c:pt>
                <c:pt idx="90">
                  <c:v>18.519499057488225</c:v>
                </c:pt>
                <c:pt idx="91">
                  <c:v>18.060631282072649</c:v>
                </c:pt>
                <c:pt idx="92">
                  <c:v>17.681961934251536</c:v>
                </c:pt>
                <c:pt idx="93">
                  <c:v>17.610064348946743</c:v>
                </c:pt>
                <c:pt idx="94">
                  <c:v>17.766327396172858</c:v>
                </c:pt>
                <c:pt idx="95">
                  <c:v>18.622271865746644</c:v>
                </c:pt>
                <c:pt idx="96">
                  <c:v>18.253153755664382</c:v>
                </c:pt>
                <c:pt idx="97">
                  <c:v>18.40953155352231</c:v>
                </c:pt>
                <c:pt idx="98">
                  <c:v>18.629493863152621</c:v>
                </c:pt>
                <c:pt idx="99">
                  <c:v>18.132648480342926</c:v>
                </c:pt>
                <c:pt idx="100">
                  <c:v>18.094065735477148</c:v>
                </c:pt>
                <c:pt idx="101">
                  <c:v>18.126886652698403</c:v>
                </c:pt>
                <c:pt idx="102">
                  <c:v>18.244318077306595</c:v>
                </c:pt>
                <c:pt idx="103">
                  <c:v>18.10570928080282</c:v>
                </c:pt>
                <c:pt idx="104">
                  <c:v>17.917978260191532</c:v>
                </c:pt>
                <c:pt idx="105">
                  <c:v>17.977826953388206</c:v>
                </c:pt>
                <c:pt idx="106">
                  <c:v>18.270634549927749</c:v>
                </c:pt>
                <c:pt idx="107">
                  <c:v>18.577410439554182</c:v>
                </c:pt>
                <c:pt idx="108">
                  <c:v>18.882363676964822</c:v>
                </c:pt>
                <c:pt idx="109">
                  <c:v>18.893505168802687</c:v>
                </c:pt>
                <c:pt idx="110">
                  <c:v>19.214092317024377</c:v>
                </c:pt>
                <c:pt idx="111">
                  <c:v>18.888617678097098</c:v>
                </c:pt>
                <c:pt idx="112">
                  <c:v>19.887188246140013</c:v>
                </c:pt>
                <c:pt idx="113">
                  <c:v>20.096640296903441</c:v>
                </c:pt>
                <c:pt idx="114">
                  <c:v>20.239457987439732</c:v>
                </c:pt>
                <c:pt idx="115">
                  <c:v>20.112394433625724</c:v>
                </c:pt>
                <c:pt idx="116">
                  <c:v>20.256637094511181</c:v>
                </c:pt>
                <c:pt idx="117">
                  <c:v>19.965944996967483</c:v>
                </c:pt>
                <c:pt idx="118">
                  <c:v>19.972169277847087</c:v>
                </c:pt>
                <c:pt idx="119">
                  <c:v>19.899236088001842</c:v>
                </c:pt>
                <c:pt idx="120">
                  <c:v>19.897140611750732</c:v>
                </c:pt>
                <c:pt idx="121">
                  <c:v>20.04015906654071</c:v>
                </c:pt>
                <c:pt idx="122">
                  <c:v>20.119976834006629</c:v>
                </c:pt>
                <c:pt idx="123">
                  <c:v>20.766972851720322</c:v>
                </c:pt>
                <c:pt idx="124">
                  <c:v>20.803319005455542</c:v>
                </c:pt>
                <c:pt idx="125">
                  <c:v>21.071396383277957</c:v>
                </c:pt>
                <c:pt idx="126">
                  <c:v>20.924843094461043</c:v>
                </c:pt>
                <c:pt idx="127">
                  <c:v>20.94426319831009</c:v>
                </c:pt>
                <c:pt idx="128">
                  <c:v>21.532259590410039</c:v>
                </c:pt>
                <c:pt idx="129">
                  <c:v>21.46617364386438</c:v>
                </c:pt>
                <c:pt idx="130">
                  <c:v>21.406620461982051</c:v>
                </c:pt>
                <c:pt idx="131">
                  <c:v>21.899274633561991</c:v>
                </c:pt>
                <c:pt idx="132">
                  <c:v>21.978974396033848</c:v>
                </c:pt>
                <c:pt idx="133">
                  <c:v>21.942827284714649</c:v>
                </c:pt>
                <c:pt idx="134">
                  <c:v>22.591170511918566</c:v>
                </c:pt>
                <c:pt idx="135">
                  <c:v>22.865734351238292</c:v>
                </c:pt>
                <c:pt idx="136">
                  <c:v>22.835833430756011</c:v>
                </c:pt>
                <c:pt idx="137">
                  <c:v>22.88597099810011</c:v>
                </c:pt>
                <c:pt idx="138">
                  <c:v>22.512292581831922</c:v>
                </c:pt>
                <c:pt idx="139">
                  <c:v>22.871008422708726</c:v>
                </c:pt>
                <c:pt idx="140">
                  <c:v>22.964404569185898</c:v>
                </c:pt>
                <c:pt idx="141">
                  <c:v>23.451168563716319</c:v>
                </c:pt>
                <c:pt idx="142">
                  <c:v>23.60108129545592</c:v>
                </c:pt>
                <c:pt idx="143">
                  <c:v>23.597496304675339</c:v>
                </c:pt>
                <c:pt idx="144">
                  <c:v>23.728080866914187</c:v>
                </c:pt>
                <c:pt idx="145">
                  <c:v>23.960732199457706</c:v>
                </c:pt>
                <c:pt idx="146">
                  <c:v>24.064189647817862</c:v>
                </c:pt>
                <c:pt idx="147">
                  <c:v>24.604662372712006</c:v>
                </c:pt>
                <c:pt idx="148">
                  <c:v>24.925205298843149</c:v>
                </c:pt>
                <c:pt idx="149">
                  <c:v>24.662821326880593</c:v>
                </c:pt>
                <c:pt idx="150">
                  <c:v>24.667348186829994</c:v>
                </c:pt>
                <c:pt idx="151">
                  <c:v>24.731540115073916</c:v>
                </c:pt>
                <c:pt idx="152">
                  <c:v>24.561152279036637</c:v>
                </c:pt>
                <c:pt idx="153">
                  <c:v>24.850949164046391</c:v>
                </c:pt>
                <c:pt idx="154">
                  <c:v>24.705904648833037</c:v>
                </c:pt>
                <c:pt idx="155">
                  <c:v>24.876071113595735</c:v>
                </c:pt>
                <c:pt idx="156">
                  <c:v>24.95626866387866</c:v>
                </c:pt>
                <c:pt idx="157">
                  <c:v>25.097395015632657</c:v>
                </c:pt>
                <c:pt idx="158">
                  <c:v>24.836498402058073</c:v>
                </c:pt>
                <c:pt idx="159">
                  <c:v>24.7499019966947</c:v>
                </c:pt>
                <c:pt idx="160">
                  <c:v>24.791229464658674</c:v>
                </c:pt>
                <c:pt idx="161">
                  <c:v>25.519554392480895</c:v>
                </c:pt>
                <c:pt idx="162">
                  <c:v>26.002876774723319</c:v>
                </c:pt>
                <c:pt idx="163">
                  <c:v>26.335114862643216</c:v>
                </c:pt>
                <c:pt idx="164">
                  <c:v>26.607480722792861</c:v>
                </c:pt>
                <c:pt idx="165">
                  <c:v>26.94523586304404</c:v>
                </c:pt>
                <c:pt idx="166">
                  <c:v>26.989572319452353</c:v>
                </c:pt>
                <c:pt idx="167">
                  <c:v>26.942136338422451</c:v>
                </c:pt>
                <c:pt idx="168">
                  <c:v>27.189038673117793</c:v>
                </c:pt>
                <c:pt idx="169">
                  <c:v>27.137031286919854</c:v>
                </c:pt>
                <c:pt idx="170">
                  <c:v>27.482049245716347</c:v>
                </c:pt>
                <c:pt idx="171">
                  <c:v>27.689567775104575</c:v>
                </c:pt>
                <c:pt idx="172">
                  <c:v>27.88958162627112</c:v>
                </c:pt>
                <c:pt idx="173">
                  <c:v>27.876043638165807</c:v>
                </c:pt>
                <c:pt idx="174">
                  <c:v>27.879886007226773</c:v>
                </c:pt>
                <c:pt idx="175">
                  <c:v>27.867379299064886</c:v>
                </c:pt>
                <c:pt idx="176">
                  <c:v>28.190391351354503</c:v>
                </c:pt>
                <c:pt idx="177">
                  <c:v>28.165511607603165</c:v>
                </c:pt>
                <c:pt idx="178">
                  <c:v>28.109436523991782</c:v>
                </c:pt>
                <c:pt idx="179">
                  <c:v>28.366686530039313</c:v>
                </c:pt>
                <c:pt idx="180">
                  <c:v>28.587666347188161</c:v>
                </c:pt>
                <c:pt idx="181">
                  <c:v>28.296791528582744</c:v>
                </c:pt>
                <c:pt idx="182">
                  <c:v>28.021204106479846</c:v>
                </c:pt>
                <c:pt idx="183">
                  <c:v>28.041016745081919</c:v>
                </c:pt>
                <c:pt idx="184">
                  <c:v>27.977293695400327</c:v>
                </c:pt>
                <c:pt idx="185">
                  <c:v>27.920190172845537</c:v>
                </c:pt>
                <c:pt idx="186">
                  <c:v>27.808125010060817</c:v>
                </c:pt>
                <c:pt idx="187">
                  <c:v>28.324980449704849</c:v>
                </c:pt>
                <c:pt idx="188">
                  <c:v>28.621524122857654</c:v>
                </c:pt>
                <c:pt idx="189">
                  <c:v>28.675354065201159</c:v>
                </c:pt>
                <c:pt idx="190">
                  <c:v>28.770977315157428</c:v>
                </c:pt>
                <c:pt idx="191">
                  <c:v>28.929009025822388</c:v>
                </c:pt>
                <c:pt idx="192">
                  <c:v>29.218680763103283</c:v>
                </c:pt>
                <c:pt idx="193">
                  <c:v>29.309015214281523</c:v>
                </c:pt>
                <c:pt idx="194">
                  <c:v>29.086628554377882</c:v>
                </c:pt>
                <c:pt idx="195">
                  <c:v>29.55042385444639</c:v>
                </c:pt>
                <c:pt idx="196">
                  <c:v>29.778143219340301</c:v>
                </c:pt>
                <c:pt idx="197">
                  <c:v>29.993032978613812</c:v>
                </c:pt>
                <c:pt idx="198">
                  <c:v>30.317383245098991</c:v>
                </c:pt>
                <c:pt idx="199">
                  <c:v>30.397184647338662</c:v>
                </c:pt>
                <c:pt idx="200">
                  <c:v>30.195752346579773</c:v>
                </c:pt>
                <c:pt idx="201">
                  <c:v>30.232322485724129</c:v>
                </c:pt>
                <c:pt idx="202">
                  <c:v>29.967501956171223</c:v>
                </c:pt>
                <c:pt idx="203">
                  <c:v>30.050105484103842</c:v>
                </c:pt>
                <c:pt idx="204">
                  <c:v>30.257481212845661</c:v>
                </c:pt>
                <c:pt idx="205">
                  <c:v>30.031902953817113</c:v>
                </c:pt>
                <c:pt idx="206">
                  <c:v>30.191368360295037</c:v>
                </c:pt>
                <c:pt idx="207">
                  <c:v>29.965845206495338</c:v>
                </c:pt>
                <c:pt idx="208">
                  <c:v>30.186132753159789</c:v>
                </c:pt>
                <c:pt idx="209">
                  <c:v>30.388814335293322</c:v>
                </c:pt>
                <c:pt idx="210">
                  <c:v>30.209701256147284</c:v>
                </c:pt>
                <c:pt idx="211">
                  <c:v>30.548595789141913</c:v>
                </c:pt>
                <c:pt idx="212">
                  <c:v>30.402492765567999</c:v>
                </c:pt>
                <c:pt idx="213">
                  <c:v>29.954376845337364</c:v>
                </c:pt>
                <c:pt idx="214">
                  <c:v>30.100290864757607</c:v>
                </c:pt>
                <c:pt idx="215">
                  <c:v>30.403190894790459</c:v>
                </c:pt>
                <c:pt idx="216">
                  <c:v>30.298695734727307</c:v>
                </c:pt>
                <c:pt idx="217">
                  <c:v>30.208928374127211</c:v>
                </c:pt>
                <c:pt idx="218">
                  <c:v>29.900884417453366</c:v>
                </c:pt>
                <c:pt idx="219">
                  <c:v>29.390665936587244</c:v>
                </c:pt>
                <c:pt idx="220">
                  <c:v>29.618360457839184</c:v>
                </c:pt>
                <c:pt idx="221">
                  <c:v>29.710768135921356</c:v>
                </c:pt>
                <c:pt idx="222">
                  <c:v>30.195707110014112</c:v>
                </c:pt>
                <c:pt idx="223">
                  <c:v>30.100400526108384</c:v>
                </c:pt>
                <c:pt idx="224">
                  <c:v>29.847240697724597</c:v>
                </c:pt>
                <c:pt idx="225">
                  <c:v>29.902944984855012</c:v>
                </c:pt>
                <c:pt idx="226">
                  <c:v>29.992498416988767</c:v>
                </c:pt>
                <c:pt idx="227">
                  <c:v>29.816058659935926</c:v>
                </c:pt>
                <c:pt idx="228">
                  <c:v>29.871181598166178</c:v>
                </c:pt>
                <c:pt idx="229">
                  <c:v>30.005948959925139</c:v>
                </c:pt>
                <c:pt idx="230">
                  <c:v>30.016578951452907</c:v>
                </c:pt>
                <c:pt idx="231">
                  <c:v>30.04794774697989</c:v>
                </c:pt>
                <c:pt idx="232">
                  <c:v>29.938738880636212</c:v>
                </c:pt>
                <c:pt idx="233">
                  <c:v>29.802662279520597</c:v>
                </c:pt>
                <c:pt idx="234">
                  <c:v>29.733295108675581</c:v>
                </c:pt>
                <c:pt idx="235">
                  <c:v>29.391190344598112</c:v>
                </c:pt>
                <c:pt idx="236">
                  <c:v>29.115561623180483</c:v>
                </c:pt>
                <c:pt idx="237">
                  <c:v>29.081074943482168</c:v>
                </c:pt>
                <c:pt idx="238">
                  <c:v>29.196727828865505</c:v>
                </c:pt>
                <c:pt idx="239">
                  <c:v>28.682387651452686</c:v>
                </c:pt>
                <c:pt idx="240">
                  <c:v>28.413587662503804</c:v>
                </c:pt>
                <c:pt idx="241">
                  <c:v>28.251433713826582</c:v>
                </c:pt>
                <c:pt idx="242">
                  <c:v>27.834081457504791</c:v>
                </c:pt>
                <c:pt idx="243">
                  <c:v>27.629148148412085</c:v>
                </c:pt>
                <c:pt idx="244">
                  <c:v>27.928144779770342</c:v>
                </c:pt>
                <c:pt idx="245">
                  <c:v>28.074878616171944</c:v>
                </c:pt>
                <c:pt idx="246">
                  <c:v>27.769982185726565</c:v>
                </c:pt>
                <c:pt idx="247">
                  <c:v>27.589863925356948</c:v>
                </c:pt>
                <c:pt idx="248">
                  <c:v>27.606741797397309</c:v>
                </c:pt>
                <c:pt idx="249">
                  <c:v>27.29589553438867</c:v>
                </c:pt>
                <c:pt idx="250">
                  <c:v>27.482253507767478</c:v>
                </c:pt>
                <c:pt idx="251">
                  <c:v>27.442053724998019</c:v>
                </c:pt>
                <c:pt idx="252">
                  <c:v>27.561006266959076</c:v>
                </c:pt>
                <c:pt idx="253">
                  <c:v>27.035899700215694</c:v>
                </c:pt>
                <c:pt idx="254">
                  <c:v>26.546329987013063</c:v>
                </c:pt>
                <c:pt idx="255">
                  <c:v>26.153080282292244</c:v>
                </c:pt>
                <c:pt idx="256">
                  <c:v>26.136450118276869</c:v>
                </c:pt>
                <c:pt idx="257">
                  <c:v>26.546524343338966</c:v>
                </c:pt>
                <c:pt idx="258">
                  <c:v>26.616485198785604</c:v>
                </c:pt>
                <c:pt idx="259">
                  <c:v>25.548596242657812</c:v>
                </c:pt>
                <c:pt idx="260">
                  <c:v>25.196995357791891</c:v>
                </c:pt>
                <c:pt idx="261">
                  <c:v>25.32828183343187</c:v>
                </c:pt>
                <c:pt idx="262">
                  <c:v>25.761539477543074</c:v>
                </c:pt>
                <c:pt idx="263">
                  <c:v>25.396634394133333</c:v>
                </c:pt>
                <c:pt idx="264">
                  <c:v>24.875330549672995</c:v>
                </c:pt>
                <c:pt idx="265">
                  <c:v>24.37079508722195</c:v>
                </c:pt>
                <c:pt idx="266">
                  <c:v>24.62522358053814</c:v>
                </c:pt>
                <c:pt idx="267">
                  <c:v>24.036494864234523</c:v>
                </c:pt>
                <c:pt idx="268">
                  <c:v>24.048948215344737</c:v>
                </c:pt>
                <c:pt idx="269">
                  <c:v>24.058551939246009</c:v>
                </c:pt>
                <c:pt idx="270">
                  <c:v>24.029556171014971</c:v>
                </c:pt>
                <c:pt idx="271">
                  <c:v>24.079523221009072</c:v>
                </c:pt>
                <c:pt idx="272">
                  <c:v>23.977175480289784</c:v>
                </c:pt>
                <c:pt idx="273">
                  <c:v>24.175286200956062</c:v>
                </c:pt>
                <c:pt idx="274">
                  <c:v>24.195168970790856</c:v>
                </c:pt>
                <c:pt idx="275">
                  <c:v>23.939112444725161</c:v>
                </c:pt>
                <c:pt idx="276">
                  <c:v>23.407063171849121</c:v>
                </c:pt>
                <c:pt idx="277">
                  <c:v>23.016395472179283</c:v>
                </c:pt>
                <c:pt idx="278">
                  <c:v>22.808284534970699</c:v>
                </c:pt>
                <c:pt idx="279">
                  <c:v>22.81278212068683</c:v>
                </c:pt>
                <c:pt idx="280">
                  <c:v>22.674144185473647</c:v>
                </c:pt>
                <c:pt idx="281">
                  <c:v>22.225194897423993</c:v>
                </c:pt>
                <c:pt idx="282">
                  <c:v>22.385970286103792</c:v>
                </c:pt>
                <c:pt idx="283">
                  <c:v>22.451550780469066</c:v>
                </c:pt>
                <c:pt idx="284">
                  <c:v>21.963955194379849</c:v>
                </c:pt>
                <c:pt idx="285">
                  <c:v>21.541647426783289</c:v>
                </c:pt>
                <c:pt idx="286">
                  <c:v>21.488718056149533</c:v>
                </c:pt>
                <c:pt idx="287">
                  <c:v>21.168858451142128</c:v>
                </c:pt>
                <c:pt idx="288">
                  <c:v>21.388940109160263</c:v>
                </c:pt>
                <c:pt idx="289">
                  <c:v>21.094400161351995</c:v>
                </c:pt>
                <c:pt idx="290">
                  <c:v>20.979134086275572</c:v>
                </c:pt>
                <c:pt idx="291">
                  <c:v>20.790086018782393</c:v>
                </c:pt>
                <c:pt idx="292">
                  <c:v>20.59671660520754</c:v>
                </c:pt>
                <c:pt idx="293">
                  <c:v>20.370749119123133</c:v>
                </c:pt>
                <c:pt idx="294">
                  <c:v>20.424493927492534</c:v>
                </c:pt>
                <c:pt idx="295">
                  <c:v>20.478333388148986</c:v>
                </c:pt>
                <c:pt idx="296">
                  <c:v>20.336398179549782</c:v>
                </c:pt>
                <c:pt idx="297">
                  <c:v>20.187104582482995</c:v>
                </c:pt>
                <c:pt idx="298">
                  <c:v>20.096162772296623</c:v>
                </c:pt>
                <c:pt idx="299">
                  <c:v>20.289056297008607</c:v>
                </c:pt>
                <c:pt idx="300">
                  <c:v>20.416952173135073</c:v>
                </c:pt>
                <c:pt idx="301">
                  <c:v>20.218806133491068</c:v>
                </c:pt>
                <c:pt idx="302">
                  <c:v>19.573897668606108</c:v>
                </c:pt>
                <c:pt idx="303">
                  <c:v>19.541889354744065</c:v>
                </c:pt>
                <c:pt idx="304">
                  <c:v>19.119604281811789</c:v>
                </c:pt>
                <c:pt idx="305">
                  <c:v>18.883836077481384</c:v>
                </c:pt>
                <c:pt idx="306">
                  <c:v>18.932428419446481</c:v>
                </c:pt>
                <c:pt idx="307">
                  <c:v>18.143661333485873</c:v>
                </c:pt>
                <c:pt idx="308">
                  <c:v>17.369550689594874</c:v>
                </c:pt>
                <c:pt idx="309">
                  <c:v>17.677444028768161</c:v>
                </c:pt>
                <c:pt idx="310">
                  <c:v>17.684508449549195</c:v>
                </c:pt>
                <c:pt idx="311">
                  <c:v>17.912970213178607</c:v>
                </c:pt>
                <c:pt idx="312">
                  <c:v>17.42039011742488</c:v>
                </c:pt>
                <c:pt idx="313">
                  <c:v>17.394379807199691</c:v>
                </c:pt>
                <c:pt idx="314">
                  <c:v>17.098452421208151</c:v>
                </c:pt>
                <c:pt idx="315">
                  <c:v>17.109310781222451</c:v>
                </c:pt>
                <c:pt idx="316">
                  <c:v>17.052077013345382</c:v>
                </c:pt>
                <c:pt idx="317">
                  <c:v>16.519732987268252</c:v>
                </c:pt>
                <c:pt idx="318">
                  <c:v>16.04531587829894</c:v>
                </c:pt>
                <c:pt idx="319">
                  <c:v>15.67447918216514</c:v>
                </c:pt>
                <c:pt idx="320">
                  <c:v>15.675584464862148</c:v>
                </c:pt>
                <c:pt idx="321">
                  <c:v>15.813065403042323</c:v>
                </c:pt>
                <c:pt idx="322">
                  <c:v>15.989402982991439</c:v>
                </c:pt>
                <c:pt idx="323">
                  <c:v>15.628954932194983</c:v>
                </c:pt>
                <c:pt idx="324">
                  <c:v>15.131223278039515</c:v>
                </c:pt>
                <c:pt idx="325">
                  <c:v>14.910870464973135</c:v>
                </c:pt>
                <c:pt idx="326">
                  <c:v>14.938921380578496</c:v>
                </c:pt>
                <c:pt idx="327">
                  <c:v>14.770264111342065</c:v>
                </c:pt>
                <c:pt idx="328">
                  <c:v>14.800948260047978</c:v>
                </c:pt>
                <c:pt idx="329">
                  <c:v>14.67445562204531</c:v>
                </c:pt>
                <c:pt idx="330">
                  <c:v>14.340976446165918</c:v>
                </c:pt>
                <c:pt idx="331">
                  <c:v>14.156862989608287</c:v>
                </c:pt>
                <c:pt idx="332">
                  <c:v>13.908253697772034</c:v>
                </c:pt>
                <c:pt idx="333">
                  <c:v>14.033911244405578</c:v>
                </c:pt>
                <c:pt idx="334">
                  <c:v>13.744068572886038</c:v>
                </c:pt>
                <c:pt idx="335">
                  <c:v>13.942268841092599</c:v>
                </c:pt>
                <c:pt idx="336">
                  <c:v>13.691451896992449</c:v>
                </c:pt>
                <c:pt idx="337">
                  <c:v>13.950153642144798</c:v>
                </c:pt>
                <c:pt idx="338">
                  <c:v>13.917147191547905</c:v>
                </c:pt>
                <c:pt idx="339">
                  <c:v>13.83951396649563</c:v>
                </c:pt>
                <c:pt idx="340">
                  <c:v>13.880181260762646</c:v>
                </c:pt>
                <c:pt idx="341">
                  <c:v>13.779084456601963</c:v>
                </c:pt>
                <c:pt idx="342">
                  <c:v>13.452796832365021</c:v>
                </c:pt>
                <c:pt idx="343">
                  <c:v>13.445685219435516</c:v>
                </c:pt>
                <c:pt idx="344">
                  <c:v>13.621595756127</c:v>
                </c:pt>
                <c:pt idx="345">
                  <c:v>13.919897820469853</c:v>
                </c:pt>
                <c:pt idx="346">
                  <c:v>13.677288050873859</c:v>
                </c:pt>
                <c:pt idx="347">
                  <c:v>13.186359305633003</c:v>
                </c:pt>
                <c:pt idx="348">
                  <c:v>12.412338886700542</c:v>
                </c:pt>
                <c:pt idx="349">
                  <c:v>12.41851850520314</c:v>
                </c:pt>
                <c:pt idx="350">
                  <c:v>12.799042246668876</c:v>
                </c:pt>
                <c:pt idx="351">
                  <c:v>12.794545858446446</c:v>
                </c:pt>
                <c:pt idx="352">
                  <c:v>12.926201668926629</c:v>
                </c:pt>
                <c:pt idx="353">
                  <c:v>13.143977298168435</c:v>
                </c:pt>
                <c:pt idx="354">
                  <c:v>13.291205843076536</c:v>
                </c:pt>
                <c:pt idx="355">
                  <c:v>13.389703231341326</c:v>
                </c:pt>
                <c:pt idx="356">
                  <c:v>12.968690472219041</c:v>
                </c:pt>
                <c:pt idx="357">
                  <c:v>12.983061211372851</c:v>
                </c:pt>
                <c:pt idx="358">
                  <c:v>12.751712769114178</c:v>
                </c:pt>
                <c:pt idx="359">
                  <c:v>12.599996076037964</c:v>
                </c:pt>
                <c:pt idx="360">
                  <c:v>12.650013043017395</c:v>
                </c:pt>
                <c:pt idx="361">
                  <c:v>12.562729879315926</c:v>
                </c:pt>
                <c:pt idx="362">
                  <c:v>12.820668376735732</c:v>
                </c:pt>
                <c:pt idx="363">
                  <c:v>13.293839484626174</c:v>
                </c:pt>
                <c:pt idx="364">
                  <c:v>13.139912480790862</c:v>
                </c:pt>
              </c:numCache>
            </c:numRef>
          </c:val>
        </c:ser>
        <c:ser>
          <c:idx val="2"/>
          <c:order val="3"/>
          <c:tx>
            <c:v>Temperatura media</c:v>
          </c:tx>
          <c:spPr>
            <a:solidFill>
              <a:srgbClr val="F5F5F5"/>
            </a:solidFill>
            <a:ln w="25400">
              <a:noFill/>
            </a:ln>
          </c:spPr>
          <c:cat>
            <c:strLit>
              <c:ptCount val="365"/>
              <c:pt idx="14">
                <c:v>ene-17</c:v>
              </c:pt>
              <c:pt idx="45">
                <c:v>feb-17</c:v>
              </c:pt>
              <c:pt idx="73">
                <c:v>mar-17</c:v>
              </c:pt>
              <c:pt idx="104">
                <c:v>abr-17</c:v>
              </c:pt>
              <c:pt idx="134">
                <c:v>may-17</c:v>
              </c:pt>
              <c:pt idx="165">
                <c:v>jun-17</c:v>
              </c:pt>
              <c:pt idx="195">
                <c:v>jul-17</c:v>
              </c:pt>
              <c:pt idx="226">
                <c:v>ago-17</c:v>
              </c:pt>
              <c:pt idx="257">
                <c:v>sep-17</c:v>
              </c:pt>
              <c:pt idx="287">
                <c:v>oct-17</c:v>
              </c:pt>
              <c:pt idx="318">
                <c:v>nov-17</c:v>
              </c:pt>
              <c:pt idx="348">
                <c:v>dic-17</c:v>
              </c:pt>
            </c:strLit>
          </c:cat>
          <c:val>
            <c:numRef>
              <c:f>'Data 1'!$J$306:$J$670</c:f>
              <c:numCache>
                <c:formatCode>0.0</c:formatCode>
                <c:ptCount val="365"/>
                <c:pt idx="0">
                  <c:v>10.636558949901943</c:v>
                </c:pt>
                <c:pt idx="1">
                  <c:v>11.956504339092913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12.527703627612869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12.838229239966031</c:v>
                </c:pt>
                <c:pt idx="13">
                  <c:v>11.175765977587835</c:v>
                </c:pt>
                <c:pt idx="14">
                  <c:v>12.45953988753449</c:v>
                </c:pt>
                <c:pt idx="15">
                  <c:v>12.620413374414055</c:v>
                </c:pt>
                <c:pt idx="16">
                  <c:v>12.190694004045286</c:v>
                </c:pt>
                <c:pt idx="17">
                  <c:v>7.1400615706035078</c:v>
                </c:pt>
                <c:pt idx="18">
                  <c:v>8.4679567724590399</c:v>
                </c:pt>
                <c:pt idx="19">
                  <c:v>9.9515887984405538</c:v>
                </c:pt>
                <c:pt idx="20">
                  <c:v>11.846011276921756</c:v>
                </c:pt>
                <c:pt idx="21">
                  <c:v>11.531196161964143</c:v>
                </c:pt>
                <c:pt idx="22">
                  <c:v>12.354676150760385</c:v>
                </c:pt>
                <c:pt idx="23">
                  <c:v>13.004009138483964</c:v>
                </c:pt>
                <c:pt idx="24">
                  <c:v>12.613917360575639</c:v>
                </c:pt>
                <c:pt idx="25">
                  <c:v>11.240311611246362</c:v>
                </c:pt>
                <c:pt idx="26">
                  <c:v>11.629214347054702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14.158226548543347</c:v>
                </c:pt>
                <c:pt idx="38">
                  <c:v>13.666691913742739</c:v>
                </c:pt>
                <c:pt idx="39">
                  <c:v>13.839793194248628</c:v>
                </c:pt>
                <c:pt idx="40">
                  <c:v>12.302994023328615</c:v>
                </c:pt>
                <c:pt idx="41">
                  <c:v>11.847539844189329</c:v>
                </c:pt>
                <c:pt idx="42">
                  <c:v>14.390289722991495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14.596333626971834</c:v>
                </c:pt>
                <c:pt idx="60">
                  <c:v>15.098937811657832</c:v>
                </c:pt>
                <c:pt idx="61">
                  <c:v>15.206551027445519</c:v>
                </c:pt>
                <c:pt idx="62">
                  <c:v>13.331616610107677</c:v>
                </c:pt>
                <c:pt idx="63">
                  <c:v>15.281394048744778</c:v>
                </c:pt>
                <c:pt idx="64">
                  <c:v>15.726159867133793</c:v>
                </c:pt>
                <c:pt idx="65">
                  <c:v>16.213423596521075</c:v>
                </c:pt>
                <c:pt idx="66">
                  <c:v>16.448539640874902</c:v>
                </c:pt>
                <c:pt idx="67">
                  <c:v>16.928762113453317</c:v>
                </c:pt>
                <c:pt idx="68">
                  <c:v>17.115990953508167</c:v>
                </c:pt>
                <c:pt idx="69">
                  <c:v>17.467906122084599</c:v>
                </c:pt>
                <c:pt idx="70">
                  <c:v>17.118362987801977</c:v>
                </c:pt>
                <c:pt idx="71">
                  <c:v>14.853929880984118</c:v>
                </c:pt>
                <c:pt idx="72">
                  <c:v>17.190423420781546</c:v>
                </c:pt>
                <c:pt idx="73">
                  <c:v>17.751513284900565</c:v>
                </c:pt>
                <c:pt idx="74">
                  <c:v>17.840756677590949</c:v>
                </c:pt>
                <c:pt idx="75">
                  <c:v>17.99584302376849</c:v>
                </c:pt>
                <c:pt idx="76">
                  <c:v>18.292897801760926</c:v>
                </c:pt>
                <c:pt idx="77">
                  <c:v>18.212771414378796</c:v>
                </c:pt>
                <c:pt idx="78">
                  <c:v>18.519496760511029</c:v>
                </c:pt>
                <c:pt idx="79">
                  <c:v>16.685943618056314</c:v>
                </c:pt>
                <c:pt idx="80">
                  <c:v>15.491872534401143</c:v>
                </c:pt>
                <c:pt idx="81">
                  <c:v>12.882748446522806</c:v>
                </c:pt>
                <c:pt idx="82">
                  <c:v>12.999681625618162</c:v>
                </c:pt>
                <c:pt idx="83">
                  <c:v>13.252422218676394</c:v>
                </c:pt>
                <c:pt idx="84">
                  <c:v>17.121638245822297</c:v>
                </c:pt>
                <c:pt idx="85">
                  <c:v>17.283454971621349</c:v>
                </c:pt>
                <c:pt idx="86">
                  <c:v>17.306902228478567</c:v>
                </c:pt>
                <c:pt idx="87">
                  <c:v>17.737201936211516</c:v>
                </c:pt>
                <c:pt idx="88">
                  <c:v>17.545814654491942</c:v>
                </c:pt>
                <c:pt idx="89">
                  <c:v>18.224518123872809</c:v>
                </c:pt>
                <c:pt idx="90">
                  <c:v>18.140106146859871</c:v>
                </c:pt>
                <c:pt idx="91">
                  <c:v>18.060631282072649</c:v>
                </c:pt>
                <c:pt idx="92">
                  <c:v>17.681961934251536</c:v>
                </c:pt>
                <c:pt idx="93">
                  <c:v>17.610064348946743</c:v>
                </c:pt>
                <c:pt idx="94">
                  <c:v>17.766327396172858</c:v>
                </c:pt>
                <c:pt idx="95">
                  <c:v>18.622271865746644</c:v>
                </c:pt>
                <c:pt idx="96">
                  <c:v>18.253153755664382</c:v>
                </c:pt>
                <c:pt idx="97">
                  <c:v>18.40953155352231</c:v>
                </c:pt>
                <c:pt idx="98">
                  <c:v>18.629493863152621</c:v>
                </c:pt>
                <c:pt idx="99">
                  <c:v>18.132648480342926</c:v>
                </c:pt>
                <c:pt idx="100">
                  <c:v>18.094065735477148</c:v>
                </c:pt>
                <c:pt idx="101">
                  <c:v>18.126886652698403</c:v>
                </c:pt>
                <c:pt idx="102">
                  <c:v>18.244318077306595</c:v>
                </c:pt>
                <c:pt idx="103">
                  <c:v>18.10570928080282</c:v>
                </c:pt>
                <c:pt idx="104">
                  <c:v>17.917978260191532</c:v>
                </c:pt>
                <c:pt idx="105">
                  <c:v>17.977826953388206</c:v>
                </c:pt>
                <c:pt idx="106">
                  <c:v>18.270634549927749</c:v>
                </c:pt>
                <c:pt idx="107">
                  <c:v>18.577410439554182</c:v>
                </c:pt>
                <c:pt idx="108">
                  <c:v>18.882363676964822</c:v>
                </c:pt>
                <c:pt idx="109">
                  <c:v>18.893505168802687</c:v>
                </c:pt>
                <c:pt idx="110">
                  <c:v>19.214092317024377</c:v>
                </c:pt>
                <c:pt idx="111">
                  <c:v>18.888617678097098</c:v>
                </c:pt>
                <c:pt idx="112">
                  <c:v>19.887188246140013</c:v>
                </c:pt>
                <c:pt idx="113">
                  <c:v>20.096640296903441</c:v>
                </c:pt>
                <c:pt idx="114">
                  <c:v>20.239457987439732</c:v>
                </c:pt>
                <c:pt idx="115">
                  <c:v>18.044691991374684</c:v>
                </c:pt>
                <c:pt idx="116">
                  <c:v>15.575181110479029</c:v>
                </c:pt>
                <c:pt idx="117">
                  <c:v>16.101213098280759</c:v>
                </c:pt>
                <c:pt idx="118">
                  <c:v>17.911620296120752</c:v>
                </c:pt>
                <c:pt idx="119">
                  <c:v>17.960453166399137</c:v>
                </c:pt>
                <c:pt idx="120">
                  <c:v>19.471132617463027</c:v>
                </c:pt>
                <c:pt idx="121">
                  <c:v>20.04015906654071</c:v>
                </c:pt>
                <c:pt idx="122">
                  <c:v>20.119976834006629</c:v>
                </c:pt>
                <c:pt idx="123">
                  <c:v>20.766972851720322</c:v>
                </c:pt>
                <c:pt idx="124">
                  <c:v>20.803319005455542</c:v>
                </c:pt>
                <c:pt idx="125">
                  <c:v>21.071396383277957</c:v>
                </c:pt>
                <c:pt idx="126">
                  <c:v>20.924843094461043</c:v>
                </c:pt>
                <c:pt idx="127">
                  <c:v>20.94426319831009</c:v>
                </c:pt>
                <c:pt idx="128">
                  <c:v>21.532259590410039</c:v>
                </c:pt>
                <c:pt idx="129">
                  <c:v>21.46617364386438</c:v>
                </c:pt>
                <c:pt idx="130">
                  <c:v>21.406620461982051</c:v>
                </c:pt>
                <c:pt idx="131">
                  <c:v>21.899274633561991</c:v>
                </c:pt>
                <c:pt idx="132">
                  <c:v>19.77698539302872</c:v>
                </c:pt>
                <c:pt idx="133">
                  <c:v>21.942827284714649</c:v>
                </c:pt>
                <c:pt idx="134">
                  <c:v>22.591170511918566</c:v>
                </c:pt>
                <c:pt idx="135">
                  <c:v>22.865734351238292</c:v>
                </c:pt>
                <c:pt idx="136">
                  <c:v>22.835833430756011</c:v>
                </c:pt>
                <c:pt idx="137">
                  <c:v>21.641098658213867</c:v>
                </c:pt>
                <c:pt idx="138">
                  <c:v>22.199635270403764</c:v>
                </c:pt>
                <c:pt idx="139">
                  <c:v>22.871008422708726</c:v>
                </c:pt>
                <c:pt idx="140">
                  <c:v>22.964404569185898</c:v>
                </c:pt>
                <c:pt idx="141">
                  <c:v>23.451168563716319</c:v>
                </c:pt>
                <c:pt idx="142">
                  <c:v>23.60108129545592</c:v>
                </c:pt>
                <c:pt idx="143">
                  <c:v>23.597496304675339</c:v>
                </c:pt>
                <c:pt idx="144">
                  <c:v>23.728080866914187</c:v>
                </c:pt>
                <c:pt idx="145">
                  <c:v>23.960732199457706</c:v>
                </c:pt>
                <c:pt idx="146">
                  <c:v>24.064189647817862</c:v>
                </c:pt>
                <c:pt idx="147">
                  <c:v>24.604662372712006</c:v>
                </c:pt>
                <c:pt idx="148">
                  <c:v>24.925205298843149</c:v>
                </c:pt>
                <c:pt idx="149">
                  <c:v>24.662821326880593</c:v>
                </c:pt>
                <c:pt idx="150">
                  <c:v>24.667348186829994</c:v>
                </c:pt>
                <c:pt idx="151">
                  <c:v>24.731540115073916</c:v>
                </c:pt>
                <c:pt idx="152">
                  <c:v>24.561152279036637</c:v>
                </c:pt>
                <c:pt idx="153">
                  <c:v>24.850949164046391</c:v>
                </c:pt>
                <c:pt idx="154">
                  <c:v>23.97688983222643</c:v>
                </c:pt>
                <c:pt idx="155">
                  <c:v>24.876071113595735</c:v>
                </c:pt>
                <c:pt idx="156">
                  <c:v>24.95626866387866</c:v>
                </c:pt>
                <c:pt idx="157">
                  <c:v>25.097395015632657</c:v>
                </c:pt>
                <c:pt idx="158">
                  <c:v>24.836498402058073</c:v>
                </c:pt>
                <c:pt idx="159">
                  <c:v>24.7499019966947</c:v>
                </c:pt>
                <c:pt idx="160">
                  <c:v>24.791229464658674</c:v>
                </c:pt>
                <c:pt idx="161">
                  <c:v>25.519554392480895</c:v>
                </c:pt>
                <c:pt idx="162">
                  <c:v>26.002876774723319</c:v>
                </c:pt>
                <c:pt idx="163">
                  <c:v>26.335114862643216</c:v>
                </c:pt>
                <c:pt idx="164">
                  <c:v>26.607480722792861</c:v>
                </c:pt>
                <c:pt idx="165">
                  <c:v>26.94523586304404</c:v>
                </c:pt>
                <c:pt idx="166">
                  <c:v>26.989572319452353</c:v>
                </c:pt>
                <c:pt idx="167">
                  <c:v>26.942136338422451</c:v>
                </c:pt>
                <c:pt idx="168">
                  <c:v>27.189038673117793</c:v>
                </c:pt>
                <c:pt idx="169">
                  <c:v>27.137031286919854</c:v>
                </c:pt>
                <c:pt idx="170">
                  <c:v>27.482049245716347</c:v>
                </c:pt>
                <c:pt idx="171">
                  <c:v>27.689567775104575</c:v>
                </c:pt>
                <c:pt idx="172">
                  <c:v>27.88958162627112</c:v>
                </c:pt>
                <c:pt idx="173">
                  <c:v>27.876043638165807</c:v>
                </c:pt>
                <c:pt idx="174">
                  <c:v>27.879886007226773</c:v>
                </c:pt>
                <c:pt idx="175">
                  <c:v>27.867379299064886</c:v>
                </c:pt>
                <c:pt idx="176">
                  <c:v>28.190391351354503</c:v>
                </c:pt>
                <c:pt idx="177">
                  <c:v>28.165511607603165</c:v>
                </c:pt>
                <c:pt idx="178">
                  <c:v>27.440984526568482</c:v>
                </c:pt>
                <c:pt idx="179">
                  <c:v>24.90853929470472</c:v>
                </c:pt>
                <c:pt idx="180">
                  <c:v>23.905939194625709</c:v>
                </c:pt>
                <c:pt idx="181">
                  <c:v>23.956330114473161</c:v>
                </c:pt>
                <c:pt idx="182">
                  <c:v>27.626104136295559</c:v>
                </c:pt>
                <c:pt idx="183">
                  <c:v>28.041016745081919</c:v>
                </c:pt>
                <c:pt idx="184">
                  <c:v>27.977293695400327</c:v>
                </c:pt>
                <c:pt idx="185">
                  <c:v>27.920190172845537</c:v>
                </c:pt>
                <c:pt idx="186">
                  <c:v>27.01549447876079</c:v>
                </c:pt>
                <c:pt idx="187">
                  <c:v>27.691260466450231</c:v>
                </c:pt>
                <c:pt idx="188">
                  <c:v>27.716396557921474</c:v>
                </c:pt>
                <c:pt idx="189">
                  <c:v>28.675354065201159</c:v>
                </c:pt>
                <c:pt idx="190">
                  <c:v>28.770977315157428</c:v>
                </c:pt>
                <c:pt idx="191">
                  <c:v>28.929009025822388</c:v>
                </c:pt>
                <c:pt idx="192">
                  <c:v>29.218680763103283</c:v>
                </c:pt>
                <c:pt idx="193">
                  <c:v>29.309015214281523</c:v>
                </c:pt>
                <c:pt idx="194">
                  <c:v>29.086628554377882</c:v>
                </c:pt>
                <c:pt idx="195">
                  <c:v>29.55042385444639</c:v>
                </c:pt>
                <c:pt idx="196">
                  <c:v>29.778143219340301</c:v>
                </c:pt>
                <c:pt idx="197">
                  <c:v>29.993032978613812</c:v>
                </c:pt>
                <c:pt idx="198">
                  <c:v>30.317383245098991</c:v>
                </c:pt>
                <c:pt idx="199">
                  <c:v>29.940285029396531</c:v>
                </c:pt>
                <c:pt idx="200">
                  <c:v>28.172172283348182</c:v>
                </c:pt>
                <c:pt idx="201">
                  <c:v>28.497467689462578</c:v>
                </c:pt>
                <c:pt idx="202">
                  <c:v>29.451890755771508</c:v>
                </c:pt>
                <c:pt idx="203">
                  <c:v>30.050105484103842</c:v>
                </c:pt>
                <c:pt idx="204">
                  <c:v>29.619729509184694</c:v>
                </c:pt>
                <c:pt idx="205">
                  <c:v>28.526275175039405</c:v>
                </c:pt>
                <c:pt idx="206">
                  <c:v>29.877154682689515</c:v>
                </c:pt>
                <c:pt idx="207">
                  <c:v>29.965845206495338</c:v>
                </c:pt>
                <c:pt idx="208">
                  <c:v>30.186132753159789</c:v>
                </c:pt>
                <c:pt idx="209">
                  <c:v>30.388814335293322</c:v>
                </c:pt>
                <c:pt idx="210">
                  <c:v>30.209701256147284</c:v>
                </c:pt>
                <c:pt idx="211">
                  <c:v>30.105760904000398</c:v>
                </c:pt>
                <c:pt idx="212">
                  <c:v>29.433068968678903</c:v>
                </c:pt>
                <c:pt idx="213">
                  <c:v>29.954376845337364</c:v>
                </c:pt>
                <c:pt idx="214">
                  <c:v>30.100290864757607</c:v>
                </c:pt>
                <c:pt idx="215">
                  <c:v>30.403190894790459</c:v>
                </c:pt>
                <c:pt idx="216">
                  <c:v>30.298695734727307</c:v>
                </c:pt>
                <c:pt idx="217">
                  <c:v>30.208928374127211</c:v>
                </c:pt>
                <c:pt idx="218">
                  <c:v>29.900884417453366</c:v>
                </c:pt>
                <c:pt idx="219">
                  <c:v>28.843871504638699</c:v>
                </c:pt>
                <c:pt idx="220">
                  <c:v>26.643690909341782</c:v>
                </c:pt>
                <c:pt idx="221">
                  <c:v>26.161897641415884</c:v>
                </c:pt>
                <c:pt idx="222">
                  <c:v>27.356498105109885</c:v>
                </c:pt>
                <c:pt idx="223">
                  <c:v>29.234134773232604</c:v>
                </c:pt>
                <c:pt idx="224">
                  <c:v>29.847240697724597</c:v>
                </c:pt>
                <c:pt idx="225">
                  <c:v>29.902944984855012</c:v>
                </c:pt>
                <c:pt idx="226">
                  <c:v>29.992498416988767</c:v>
                </c:pt>
                <c:pt idx="227">
                  <c:v>29.816058659935926</c:v>
                </c:pt>
                <c:pt idx="228">
                  <c:v>29.871181598166178</c:v>
                </c:pt>
                <c:pt idx="229">
                  <c:v>30.005948959925139</c:v>
                </c:pt>
                <c:pt idx="230">
                  <c:v>30.016578951452907</c:v>
                </c:pt>
                <c:pt idx="231">
                  <c:v>30.04794774697989</c:v>
                </c:pt>
                <c:pt idx="232">
                  <c:v>29.938738880636212</c:v>
                </c:pt>
                <c:pt idx="233">
                  <c:v>29.802662279520597</c:v>
                </c:pt>
                <c:pt idx="234">
                  <c:v>29.733295108675581</c:v>
                </c:pt>
                <c:pt idx="235">
                  <c:v>29.391190344598112</c:v>
                </c:pt>
                <c:pt idx="236">
                  <c:v>29.115561623180483</c:v>
                </c:pt>
                <c:pt idx="237">
                  <c:v>29.081074943482168</c:v>
                </c:pt>
                <c:pt idx="238">
                  <c:v>28.856268341407596</c:v>
                </c:pt>
                <c:pt idx="239">
                  <c:v>27.447295284637146</c:v>
                </c:pt>
                <c:pt idx="240">
                  <c:v>27.244896645912938</c:v>
                </c:pt>
                <c:pt idx="241">
                  <c:v>26.526417102447255</c:v>
                </c:pt>
                <c:pt idx="242">
                  <c:v>26.45595065973831</c:v>
                </c:pt>
                <c:pt idx="243">
                  <c:v>26.794667820585769</c:v>
                </c:pt>
                <c:pt idx="244">
                  <c:v>26.886179438426126</c:v>
                </c:pt>
                <c:pt idx="245">
                  <c:v>28.074878616171944</c:v>
                </c:pt>
                <c:pt idx="246">
                  <c:v>27.769982185726565</c:v>
                </c:pt>
                <c:pt idx="247">
                  <c:v>27.589863925356948</c:v>
                </c:pt>
                <c:pt idx="248">
                  <c:v>27.606741797397309</c:v>
                </c:pt>
                <c:pt idx="249">
                  <c:v>27.29589553438867</c:v>
                </c:pt>
                <c:pt idx="250">
                  <c:v>27.482253507767478</c:v>
                </c:pt>
                <c:pt idx="251">
                  <c:v>24.706685829134567</c:v>
                </c:pt>
                <c:pt idx="252">
                  <c:v>24.944276146556387</c:v>
                </c:pt>
                <c:pt idx="253">
                  <c:v>27.035899700215694</c:v>
                </c:pt>
                <c:pt idx="254">
                  <c:v>26.546329987013063</c:v>
                </c:pt>
                <c:pt idx="255">
                  <c:v>26.153080282292244</c:v>
                </c:pt>
                <c:pt idx="256">
                  <c:v>26.136450118276869</c:v>
                </c:pt>
                <c:pt idx="257">
                  <c:v>21.904967758239501</c:v>
                </c:pt>
                <c:pt idx="258">
                  <c:v>21.793198873236314</c:v>
                </c:pt>
                <c:pt idx="259">
                  <c:v>23.681129154330161</c:v>
                </c:pt>
                <c:pt idx="260">
                  <c:v>23.741051127773844</c:v>
                </c:pt>
                <c:pt idx="261">
                  <c:v>24.784289463487568</c:v>
                </c:pt>
                <c:pt idx="262">
                  <c:v>25.761539477543074</c:v>
                </c:pt>
                <c:pt idx="263">
                  <c:v>25.396634394133333</c:v>
                </c:pt>
                <c:pt idx="264">
                  <c:v>24.86520080969348</c:v>
                </c:pt>
                <c:pt idx="265">
                  <c:v>24.37079508722195</c:v>
                </c:pt>
                <c:pt idx="266">
                  <c:v>24.62522358053814</c:v>
                </c:pt>
                <c:pt idx="267">
                  <c:v>24.036494864234523</c:v>
                </c:pt>
                <c:pt idx="268">
                  <c:v>24.048948215344737</c:v>
                </c:pt>
                <c:pt idx="269">
                  <c:v>24.058551939246009</c:v>
                </c:pt>
                <c:pt idx="270">
                  <c:v>24.029556171014971</c:v>
                </c:pt>
                <c:pt idx="271">
                  <c:v>24.079523221009072</c:v>
                </c:pt>
                <c:pt idx="272">
                  <c:v>23.977175480289784</c:v>
                </c:pt>
                <c:pt idx="273">
                  <c:v>24.175286200956062</c:v>
                </c:pt>
                <c:pt idx="274">
                  <c:v>24.195168970790856</c:v>
                </c:pt>
                <c:pt idx="275">
                  <c:v>23.939112444725161</c:v>
                </c:pt>
                <c:pt idx="276">
                  <c:v>23.407063171849121</c:v>
                </c:pt>
                <c:pt idx="277">
                  <c:v>23.016395472179283</c:v>
                </c:pt>
                <c:pt idx="278">
                  <c:v>22.808284534970699</c:v>
                </c:pt>
                <c:pt idx="279">
                  <c:v>22.81278212068683</c:v>
                </c:pt>
                <c:pt idx="280">
                  <c:v>22.674144185473647</c:v>
                </c:pt>
                <c:pt idx="281">
                  <c:v>22.225194897423993</c:v>
                </c:pt>
                <c:pt idx="282">
                  <c:v>22.385970286103792</c:v>
                </c:pt>
                <c:pt idx="283">
                  <c:v>22.451550780469066</c:v>
                </c:pt>
                <c:pt idx="284">
                  <c:v>21.963955194379849</c:v>
                </c:pt>
                <c:pt idx="285">
                  <c:v>21.541647426783289</c:v>
                </c:pt>
                <c:pt idx="286">
                  <c:v>21.488718056149533</c:v>
                </c:pt>
                <c:pt idx="287">
                  <c:v>21.168858451142128</c:v>
                </c:pt>
                <c:pt idx="288">
                  <c:v>21.388940109160263</c:v>
                </c:pt>
                <c:pt idx="289">
                  <c:v>21.094400161351995</c:v>
                </c:pt>
                <c:pt idx="290">
                  <c:v>19.696073153152696</c:v>
                </c:pt>
                <c:pt idx="291">
                  <c:v>19.500053721437489</c:v>
                </c:pt>
                <c:pt idx="292">
                  <c:v>20.59671660520754</c:v>
                </c:pt>
                <c:pt idx="293">
                  <c:v>20.370749119123133</c:v>
                </c:pt>
                <c:pt idx="294">
                  <c:v>20.424493927492534</c:v>
                </c:pt>
                <c:pt idx="295">
                  <c:v>20.478333388148986</c:v>
                </c:pt>
                <c:pt idx="296">
                  <c:v>20.336398179549782</c:v>
                </c:pt>
                <c:pt idx="297">
                  <c:v>20.187104582482995</c:v>
                </c:pt>
                <c:pt idx="298">
                  <c:v>20.096162772296623</c:v>
                </c:pt>
                <c:pt idx="299">
                  <c:v>20.289056297008607</c:v>
                </c:pt>
                <c:pt idx="300">
                  <c:v>20.416952173135073</c:v>
                </c:pt>
                <c:pt idx="301">
                  <c:v>20.218806133491068</c:v>
                </c:pt>
                <c:pt idx="302">
                  <c:v>19.573897668606108</c:v>
                </c:pt>
                <c:pt idx="303">
                  <c:v>19.541889354744065</c:v>
                </c:pt>
                <c:pt idx="304">
                  <c:v>19.119604281811789</c:v>
                </c:pt>
                <c:pt idx="305">
                  <c:v>18.883836077481384</c:v>
                </c:pt>
                <c:pt idx="306">
                  <c:v>18.932428419446481</c:v>
                </c:pt>
                <c:pt idx="307">
                  <c:v>18.143661333485873</c:v>
                </c:pt>
                <c:pt idx="308">
                  <c:v>17.369550689594874</c:v>
                </c:pt>
                <c:pt idx="309">
                  <c:v>16.481459035520608</c:v>
                </c:pt>
                <c:pt idx="310">
                  <c:v>16.673255353702935</c:v>
                </c:pt>
                <c:pt idx="311">
                  <c:v>15.99905124946601</c:v>
                </c:pt>
                <c:pt idx="312">
                  <c:v>14.701276992684457</c:v>
                </c:pt>
                <c:pt idx="313">
                  <c:v>16.805645450548578</c:v>
                </c:pt>
                <c:pt idx="314">
                  <c:v>17.098452421208151</c:v>
                </c:pt>
                <c:pt idx="315">
                  <c:v>17.109310781222451</c:v>
                </c:pt>
                <c:pt idx="316">
                  <c:v>16.372309927673335</c:v>
                </c:pt>
                <c:pt idx="317">
                  <c:v>15.434524812950418</c:v>
                </c:pt>
                <c:pt idx="318">
                  <c:v>16.04531587829894</c:v>
                </c:pt>
                <c:pt idx="319">
                  <c:v>15.67447918216514</c:v>
                </c:pt>
                <c:pt idx="320">
                  <c:v>15.675584464862148</c:v>
                </c:pt>
                <c:pt idx="321">
                  <c:v>15.813065403042323</c:v>
                </c:pt>
                <c:pt idx="322">
                  <c:v>15.989402982991439</c:v>
                </c:pt>
                <c:pt idx="323">
                  <c:v>15.628954932194983</c:v>
                </c:pt>
                <c:pt idx="324">
                  <c:v>15.131223278039515</c:v>
                </c:pt>
                <c:pt idx="325">
                  <c:v>14.910870464973135</c:v>
                </c:pt>
                <c:pt idx="326">
                  <c:v>14.938921380578496</c:v>
                </c:pt>
                <c:pt idx="327">
                  <c:v>14.770264111342065</c:v>
                </c:pt>
                <c:pt idx="328">
                  <c:v>14.800948260047978</c:v>
                </c:pt>
                <c:pt idx="329">
                  <c:v>14.67445562204531</c:v>
                </c:pt>
                <c:pt idx="330">
                  <c:v>13.80875231788967</c:v>
                </c:pt>
                <c:pt idx="331">
                  <c:v>13.779970157909226</c:v>
                </c:pt>
                <c:pt idx="332">
                  <c:v>12.592252979308723</c:v>
                </c:pt>
                <c:pt idx="333">
                  <c:v>11.698240403749756</c:v>
                </c:pt>
                <c:pt idx="334">
                  <c:v>10.591584462700514</c:v>
                </c:pt>
                <c:pt idx="335">
                  <c:v>9.624119620172582</c:v>
                </c:pt>
                <c:pt idx="336">
                  <c:v>11.113268133959215</c:v>
                </c:pt>
                <c:pt idx="337">
                  <c:v>12.728770935372129</c:v>
                </c:pt>
                <c:pt idx="338">
                  <c:v>12.657902194748894</c:v>
                </c:pt>
                <c:pt idx="339">
                  <c:v>12.704494507905004</c:v>
                </c:pt>
                <c:pt idx="340">
                  <c:v>13.587316525744191</c:v>
                </c:pt>
                <c:pt idx="341">
                  <c:v>13.779084456601963</c:v>
                </c:pt>
                <c:pt idx="342">
                  <c:v>13.452796832365021</c:v>
                </c:pt>
                <c:pt idx="343">
                  <c:v>13.445685219435516</c:v>
                </c:pt>
                <c:pt idx="344">
                  <c:v>13.621595756127</c:v>
                </c:pt>
                <c:pt idx="345">
                  <c:v>11.526803134619904</c:v>
                </c:pt>
                <c:pt idx="346">
                  <c:v>13.124446111950423</c:v>
                </c:pt>
                <c:pt idx="347">
                  <c:v>13.186359305633003</c:v>
                </c:pt>
                <c:pt idx="348">
                  <c:v>12.412338886700542</c:v>
                </c:pt>
                <c:pt idx="349">
                  <c:v>12.41851850520314</c:v>
                </c:pt>
                <c:pt idx="350">
                  <c:v>11.830531074745123</c:v>
                </c:pt>
                <c:pt idx="351">
                  <c:v>12.044833427887271</c:v>
                </c:pt>
                <c:pt idx="352">
                  <c:v>12.926201668926629</c:v>
                </c:pt>
                <c:pt idx="353">
                  <c:v>13.035147296736046</c:v>
                </c:pt>
                <c:pt idx="354">
                  <c:v>13.291205843076536</c:v>
                </c:pt>
                <c:pt idx="355">
                  <c:v>13.389703231341326</c:v>
                </c:pt>
                <c:pt idx="356">
                  <c:v>12.968690472219041</c:v>
                </c:pt>
                <c:pt idx="357">
                  <c:v>12.983061211372851</c:v>
                </c:pt>
                <c:pt idx="358">
                  <c:v>12.500487610310657</c:v>
                </c:pt>
                <c:pt idx="359">
                  <c:v>12.599996076037964</c:v>
                </c:pt>
                <c:pt idx="360">
                  <c:v>12.650013043017395</c:v>
                </c:pt>
                <c:pt idx="361">
                  <c:v>12.562729879315926</c:v>
                </c:pt>
                <c:pt idx="362">
                  <c:v>12.820668376735732</c:v>
                </c:pt>
                <c:pt idx="363">
                  <c:v>13.293839484626174</c:v>
                </c:pt>
                <c:pt idx="364">
                  <c:v>13.139912480790862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991832"/>
        <c:axId val="605992224"/>
      </c:areaChart>
      <c:barChart>
        <c:barDir val="col"/>
        <c:grouping val="clustered"/>
        <c:varyColors val="0"/>
        <c:ser>
          <c:idx val="3"/>
          <c:order val="0"/>
          <c:spPr>
            <a:ln w="25400">
              <a:noFill/>
            </a:ln>
          </c:spPr>
          <c:invertIfNegative val="0"/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7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0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3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val>
            <c:numRef>
              <c:f>'Data 1'!$K$306:$K$670</c:f>
              <c:numCache>
                <c:formatCode>General</c:formatCode>
                <c:ptCount val="365"/>
                <c:pt idx="30">
                  <c:v>35</c:v>
                </c:pt>
                <c:pt idx="89">
                  <c:v>35</c:v>
                </c:pt>
                <c:pt idx="119">
                  <c:v>35</c:v>
                </c:pt>
                <c:pt idx="150">
                  <c:v>35</c:v>
                </c:pt>
                <c:pt idx="180">
                  <c:v>35</c:v>
                </c:pt>
                <c:pt idx="211">
                  <c:v>35</c:v>
                </c:pt>
                <c:pt idx="242">
                  <c:v>35</c:v>
                </c:pt>
                <c:pt idx="272">
                  <c:v>35</c:v>
                </c:pt>
                <c:pt idx="303">
                  <c:v>35</c:v>
                </c:pt>
                <c:pt idx="33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991832"/>
        <c:axId val="605992224"/>
      </c:barChart>
      <c:catAx>
        <c:axId val="6059918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605992224"/>
        <c:crosses val="autoZero"/>
        <c:auto val="1"/>
        <c:lblAlgn val="ctr"/>
        <c:lblOffset val="25"/>
        <c:tickLblSkip val="1"/>
        <c:noMultiLvlLbl val="1"/>
      </c:catAx>
      <c:valAx>
        <c:axId val="605992224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05991832"/>
        <c:crosses val="autoZero"/>
        <c:crossBetween val="between"/>
      </c:valAx>
      <c:spPr>
        <a:noFill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10164</xdr:colOff>
      <xdr:row>1</xdr:row>
      <xdr:rowOff>157480</xdr:rowOff>
    </xdr:from>
    <xdr:to>
      <xdr:col>2</xdr:col>
      <xdr:colOff>895989</xdr:colOff>
      <xdr:row>2</xdr:row>
      <xdr:rowOff>167005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4" y="15748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10160</xdr:colOff>
      <xdr:row>3</xdr:row>
      <xdr:rowOff>29210</xdr:rowOff>
    </xdr:from>
    <xdr:to>
      <xdr:col>6</xdr:col>
      <xdr:colOff>1160</xdr:colOff>
      <xdr:row>3</xdr:row>
      <xdr:rowOff>29210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200660" y="486410"/>
          <a:ext cx="7999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19394</xdr:colOff>
      <xdr:row>6</xdr:row>
      <xdr:rowOff>432</xdr:rowOff>
    </xdr:from>
    <xdr:to>
      <xdr:col>2</xdr:col>
      <xdr:colOff>1063394</xdr:colOff>
      <xdr:row>35</xdr:row>
      <xdr:rowOff>7632</xdr:rowOff>
    </xdr:to>
    <xdr:pic>
      <xdr:nvPicPr>
        <xdr:cNvPr id="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4" y="869112"/>
          <a:ext cx="1044000" cy="457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6</xdr:row>
      <xdr:rowOff>1905</xdr:rowOff>
    </xdr:from>
    <xdr:to>
      <xdr:col>4</xdr:col>
      <xdr:colOff>7223761</xdr:colOff>
      <xdr:row>20</xdr:row>
      <xdr:rowOff>152400</xdr:rowOff>
    </xdr:to>
    <xdr:graphicFrame macro="">
      <xdr:nvGraphicFramePr>
        <xdr:cNvPr id="2992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92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2992178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6</xdr:row>
      <xdr:rowOff>60961</xdr:rowOff>
    </xdr:from>
    <xdr:to>
      <xdr:col>5</xdr:col>
      <xdr:colOff>51436</xdr:colOff>
      <xdr:row>20</xdr:row>
      <xdr:rowOff>160020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6</xdr:row>
      <xdr:rowOff>38100</xdr:rowOff>
    </xdr:from>
    <xdr:to>
      <xdr:col>4</xdr:col>
      <xdr:colOff>7078980</xdr:colOff>
      <xdr:row>23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10</xdr:col>
      <xdr:colOff>224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19" y="491490"/>
          <a:ext cx="73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66675</xdr:colOff>
      <xdr:row>9</xdr:row>
      <xdr:rowOff>142875</xdr:rowOff>
    </xdr:from>
    <xdr:to>
      <xdr:col>10</xdr:col>
      <xdr:colOff>66675</xdr:colOff>
      <xdr:row>44</xdr:row>
      <xdr:rowOff>123825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47825"/>
          <a:ext cx="7296150" cy="564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</xdr:colOff>
      <xdr:row>6</xdr:row>
      <xdr:rowOff>55245</xdr:rowOff>
    </xdr:from>
    <xdr:to>
      <xdr:col>4</xdr:col>
      <xdr:colOff>7231381</xdr:colOff>
      <xdr:row>21</xdr:row>
      <xdr:rowOff>38100</xdr:rowOff>
    </xdr:to>
    <xdr:graphicFrame macro="">
      <xdr:nvGraphicFramePr>
        <xdr:cNvPr id="2909261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092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909263" name="Line 27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</xdr:colOff>
      <xdr:row>6</xdr:row>
      <xdr:rowOff>7620</xdr:rowOff>
    </xdr:from>
    <xdr:to>
      <xdr:col>4</xdr:col>
      <xdr:colOff>3558540</xdr:colOff>
      <xdr:row>21</xdr:row>
      <xdr:rowOff>121920</xdr:rowOff>
    </xdr:to>
    <xdr:graphicFrame macro="">
      <xdr:nvGraphicFramePr>
        <xdr:cNvPr id="294521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32385</xdr:rowOff>
    </xdr:from>
    <xdr:to>
      <xdr:col>4</xdr:col>
      <xdr:colOff>7244625</xdr:colOff>
      <xdr:row>3</xdr:row>
      <xdr:rowOff>32385</xdr:rowOff>
    </xdr:to>
    <xdr:sp macro="" textlink="">
      <xdr:nvSpPr>
        <xdr:cNvPr id="2945215" name="Line 2"/>
        <xdr:cNvSpPr>
          <a:spLocks noChangeShapeType="1"/>
        </xdr:cNvSpPr>
      </xdr:nvSpPr>
      <xdr:spPr bwMode="auto">
        <a:xfrm flipH="1">
          <a:off x="200025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45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3390901</xdr:colOff>
      <xdr:row>5</xdr:row>
      <xdr:rowOff>144780</xdr:rowOff>
    </xdr:from>
    <xdr:to>
      <xdr:col>4</xdr:col>
      <xdr:colOff>7239000</xdr:colOff>
      <xdr:row>21</xdr:row>
      <xdr:rowOff>131445</xdr:rowOff>
    </xdr:to>
    <xdr:graphicFrame macro="">
      <xdr:nvGraphicFramePr>
        <xdr:cNvPr id="29452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3457303</xdr:colOff>
      <xdr:row>13</xdr:row>
      <xdr:rowOff>88445</xdr:rowOff>
    </xdr:from>
    <xdr:to>
      <xdr:col>4</xdr:col>
      <xdr:colOff>3743053</xdr:colOff>
      <xdr:row>14</xdr:row>
      <xdr:rowOff>78921</xdr:rowOff>
    </xdr:to>
    <xdr:sp macro="" textlink="">
      <xdr:nvSpPr>
        <xdr:cNvPr id="360453" name="Text Box 5"/>
        <xdr:cNvSpPr txBox="1">
          <a:spLocks noChangeArrowheads="1"/>
        </xdr:cNvSpPr>
      </xdr:nvSpPr>
      <xdr:spPr bwMode="auto">
        <a:xfrm>
          <a:off x="5314678" y="225198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2015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3457303</xdr:colOff>
      <xdr:row>15</xdr:row>
      <xdr:rowOff>148317</xdr:rowOff>
    </xdr:from>
    <xdr:to>
      <xdr:col>4</xdr:col>
      <xdr:colOff>3743053</xdr:colOff>
      <xdr:row>16</xdr:row>
      <xdr:rowOff>138793</xdr:rowOff>
    </xdr:to>
    <xdr:sp macro="" textlink="">
      <xdr:nvSpPr>
        <xdr:cNvPr id="360454" name="Text Box 6"/>
        <xdr:cNvSpPr txBox="1">
          <a:spLocks noChangeArrowheads="1"/>
        </xdr:cNvSpPr>
      </xdr:nvSpPr>
      <xdr:spPr bwMode="auto">
        <a:xfrm>
          <a:off x="5314678" y="2638424"/>
          <a:ext cx="285750" cy="153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2014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3470910</xdr:colOff>
      <xdr:row>18</xdr:row>
      <xdr:rowOff>10887</xdr:rowOff>
    </xdr:from>
    <xdr:to>
      <xdr:col>4</xdr:col>
      <xdr:colOff>3756660</xdr:colOff>
      <xdr:row>19</xdr:row>
      <xdr:rowOff>1362</xdr:rowOff>
    </xdr:to>
    <xdr:sp macro="" textlink="">
      <xdr:nvSpPr>
        <xdr:cNvPr id="360455" name="Text Box 7"/>
        <xdr:cNvSpPr txBox="1">
          <a:spLocks noChangeArrowheads="1"/>
        </xdr:cNvSpPr>
      </xdr:nvSpPr>
      <xdr:spPr bwMode="auto">
        <a:xfrm>
          <a:off x="5328285" y="299085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2013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3464107</xdr:colOff>
      <xdr:row>11</xdr:row>
      <xdr:rowOff>28576</xdr:rowOff>
    </xdr:from>
    <xdr:to>
      <xdr:col>4</xdr:col>
      <xdr:colOff>3749857</xdr:colOff>
      <xdr:row>12</xdr:row>
      <xdr:rowOff>19050</xdr:rowOff>
    </xdr:to>
    <xdr:sp macro="" textlink="">
      <xdr:nvSpPr>
        <xdr:cNvPr id="360457" name="Text Box 9"/>
        <xdr:cNvSpPr txBox="1">
          <a:spLocks noChangeArrowheads="1"/>
        </xdr:cNvSpPr>
      </xdr:nvSpPr>
      <xdr:spPr bwMode="auto">
        <a:xfrm>
          <a:off x="5321482" y="1865540"/>
          <a:ext cx="285750" cy="1537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2016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3464105</xdr:colOff>
      <xdr:row>8</xdr:row>
      <xdr:rowOff>149133</xdr:rowOff>
    </xdr:from>
    <xdr:to>
      <xdr:col>4</xdr:col>
      <xdr:colOff>3781424</xdr:colOff>
      <xdr:row>9</xdr:row>
      <xdr:rowOff>142874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321480" y="1501683"/>
          <a:ext cx="317319" cy="155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2017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4" name="CuadroTexto 3"/>
        <xdr:cNvSpPr txBox="1"/>
      </xdr:nvSpPr>
      <xdr:spPr>
        <a:xfrm>
          <a:off x="6873240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0.45841</cdr:x>
      <cdr:y>0.74999</cdr:y>
    </cdr:from>
    <cdr:to>
      <cdr:x>0.94446</cdr:x>
      <cdr:y>0.80814</cdr:y>
    </cdr:to>
    <cdr:sp macro="" textlink="'Data 1'!$D$97">
      <cdr:nvSpPr>
        <cdr:cNvPr id="361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307" y="1899113"/>
          <a:ext cx="1575925" cy="147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DE0C4F3-F069-4137-9B5C-9B20D8EF44F6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27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0.4566</cdr:x>
      <cdr:y>0.81024</cdr:y>
    </cdr:from>
    <cdr:to>
      <cdr:x>0.94266</cdr:x>
      <cdr:y>0.85965</cdr:y>
    </cdr:to>
    <cdr:sp macro="" textlink="'Data 1'!$D$107">
      <cdr:nvSpPr>
        <cdr:cNvPr id="3614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439" y="2051678"/>
          <a:ext cx="1575957" cy="125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3A4841F7-03F4-45C8-9ECA-8B9641009D1D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10 julio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0.47552</cdr:x>
      <cdr:y>0.60258</cdr:y>
    </cdr:from>
    <cdr:to>
      <cdr:x>0.93908</cdr:x>
      <cdr:y>0.66621</cdr:y>
    </cdr:to>
    <cdr:sp macro="" textlink="'Data 1'!$D$98">
      <cdr:nvSpPr>
        <cdr:cNvPr id="36149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1783" y="1525844"/>
          <a:ext cx="1503005" cy="161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B03A1BD-F300-4350-A679-E1A3FA99C423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4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0.45341</cdr:x>
      <cdr:y>0.52101</cdr:y>
    </cdr:from>
    <cdr:to>
      <cdr:x>0.93946</cdr:x>
      <cdr:y>0.57566</cdr:y>
    </cdr:to>
    <cdr:sp macro="" textlink="'Data 1'!$D$109">
      <cdr:nvSpPr>
        <cdr:cNvPr id="36149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96" y="1319294"/>
          <a:ext cx="1575925" cy="138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E0ABF8C6-F29D-4F23-97D1-96D38EDCFE47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21 julio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0.45068</cdr:x>
      <cdr:y>0.66675</cdr:y>
    </cdr:from>
    <cdr:to>
      <cdr:x>0.93698</cdr:x>
      <cdr:y>0.72731</cdr:y>
    </cdr:to>
    <cdr:sp macro="" textlink="'Data 1'!$D$108">
      <cdr:nvSpPr>
        <cdr:cNvPr id="361500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44" y="1688334"/>
          <a:ext cx="1576736" cy="153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F0AF31FA-5EF7-486B-988C-700E8318C6FC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17 julio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0.47816</cdr:x>
      <cdr:y>0.45825</cdr:y>
    </cdr:from>
    <cdr:to>
      <cdr:x>0.94172</cdr:x>
      <cdr:y>0.52211</cdr:y>
    </cdr:to>
    <cdr:sp macro="" textlink="'Data 1'!$D$99">
      <cdr:nvSpPr>
        <cdr:cNvPr id="36150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0343" y="1160374"/>
          <a:ext cx="1503005" cy="161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904090CB-36D2-440A-8943-2B05CB4BE6B4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4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0.44296</cdr:x>
      <cdr:y>0.31205</cdr:y>
    </cdr:from>
    <cdr:to>
      <cdr:x>0.93837</cdr:x>
      <cdr:y>0.37567</cdr:y>
    </cdr:to>
    <cdr:sp macro="" textlink="'Data 1'!$D$100">
      <cdr:nvSpPr>
        <cdr:cNvPr id="36150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6214" y="790168"/>
          <a:ext cx="1606272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825CDB48-0A2D-4685-8B88-5B5DEA6A6F56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17 febrero (20-21 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0.45008</cdr:x>
      <cdr:y>0.36687</cdr:y>
    </cdr:from>
    <cdr:to>
      <cdr:x>0.93614</cdr:x>
      <cdr:y>0.4228</cdr:y>
    </cdr:to>
    <cdr:sp macro="" textlink="'Data 1'!$D$110">
      <cdr:nvSpPr>
        <cdr:cNvPr id="36150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299" y="928983"/>
          <a:ext cx="1575957" cy="14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79D49AAB-53CE-428C-A423-0907D3003D01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6 septiembre (13-14 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0.43869</cdr:x>
      <cdr:y>0.16874</cdr:y>
    </cdr:from>
    <cdr:to>
      <cdr:x>0.93409</cdr:x>
      <cdr:y>0.23236</cdr:y>
    </cdr:to>
    <cdr:sp macro="" textlink="'Data 1'!$D$101">
      <cdr:nvSpPr>
        <cdr:cNvPr id="1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369" y="427281"/>
          <a:ext cx="1606240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BA3C9E90-1405-4767-940A-1BA9B754CA3F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18 enero  (20-21h)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0.44696</cdr:x>
      <cdr:y>0.22165</cdr:y>
    </cdr:from>
    <cdr:to>
      <cdr:x>0.93301</cdr:x>
      <cdr:y>0.27757</cdr:y>
    </cdr:to>
    <cdr:sp macro="" textlink="'Data 1'!$D$111">
      <cdr:nvSpPr>
        <cdr:cNvPr id="1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183" y="561259"/>
          <a:ext cx="1575925" cy="141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fld id="{8D89D524-D05A-4431-8064-3447CD51A0ED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13 julio  (13-14h)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0.12377</cdr:x>
      <cdr:y>0.46701</cdr:y>
    </cdr:from>
    <cdr:to>
      <cdr:x>0.52228</cdr:x>
      <cdr:y>0.52994</cdr:y>
    </cdr:to>
    <cdr:sp macro="" textlink="'Data 1'!$G$99">
      <cdr:nvSpPr>
        <cdr:cNvPr id="362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01" y="1217059"/>
          <a:ext cx="1457590" cy="163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CB224E2-6CC7-4712-B2A0-2D5F82C67976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4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0.12478</cdr:x>
      <cdr:y>0.5215</cdr:y>
    </cdr:from>
    <cdr:to>
      <cdr:x>0.71459</cdr:x>
      <cdr:y>0.56354</cdr:y>
    </cdr:to>
    <cdr:sp macro="" textlink="'Data 1'!$G$109">
      <cdr:nvSpPr>
        <cdr:cNvPr id="362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96" y="1359046"/>
          <a:ext cx="2157289" cy="1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594BF59D-CA92-49B4-85AA-AD99035DE0B4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21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0.12522</cdr:x>
      <cdr:y>0.81004</cdr:y>
    </cdr:from>
    <cdr:to>
      <cdr:x>0.71504</cdr:x>
      <cdr:y>0.85208</cdr:y>
    </cdr:to>
    <cdr:sp macro="" textlink="'Data 1'!$G$107">
      <cdr:nvSpPr>
        <cdr:cNvPr id="362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05" y="2084289"/>
          <a:ext cx="2157325" cy="108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858466A-D1F0-4E91-BE73-5E015175B08E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10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0.12544</cdr:x>
      <cdr:y>0.75421</cdr:y>
    </cdr:from>
    <cdr:to>
      <cdr:x>0.71526</cdr:x>
      <cdr:y>0.79601</cdr:y>
    </cdr:to>
    <cdr:sp macro="" textlink="'Data 1'!$G$97">
      <cdr:nvSpPr>
        <cdr:cNvPr id="362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09" y="1940634"/>
          <a:ext cx="2157325" cy="107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04BFDFB-7A4E-4C11-B8D1-0D2212D474D8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23 enero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0.11949</cdr:x>
      <cdr:y>0.66006</cdr:y>
    </cdr:from>
    <cdr:to>
      <cdr:x>0.70931</cdr:x>
      <cdr:y>0.70186</cdr:y>
    </cdr:to>
    <cdr:sp macro="" textlink="'Data 1'!$G$108">
      <cdr:nvSpPr>
        <cdr:cNvPr id="362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46" y="1720145"/>
          <a:ext cx="2157325" cy="10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A206429-BCBB-4F7B-855F-D141617A7B97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17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0.12875</cdr:x>
      <cdr:y>0.61075</cdr:y>
    </cdr:from>
    <cdr:to>
      <cdr:x>0.68585</cdr:x>
      <cdr:y>0.65998</cdr:y>
    </cdr:to>
    <cdr:sp macro="" textlink="'Data 1'!$G$98">
      <cdr:nvSpPr>
        <cdr:cNvPr id="362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916" y="1591641"/>
          <a:ext cx="2037648" cy="128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24BEE47-5A71-4D91-9A6E-C143AC162900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11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0.12991</cdr:x>
      <cdr:y>0.36789</cdr:y>
    </cdr:from>
    <cdr:to>
      <cdr:x>0.71972</cdr:x>
      <cdr:y>0.40968</cdr:y>
    </cdr:to>
    <cdr:sp macro="" textlink="'Data 1'!$G$110">
      <cdr:nvSpPr>
        <cdr:cNvPr id="362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59" y="958732"/>
          <a:ext cx="2157289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B4D5D53-8908-4D00-88D8-84FFF9B1AFBB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6 septiembre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</cdr:x>
      <cdr:y>0.31953</cdr:y>
    </cdr:from>
    <cdr:to>
      <cdr:x>0.58476</cdr:x>
      <cdr:y>0.36394</cdr:y>
    </cdr:to>
    <cdr:sp macro="" textlink="'Data 1'!$G$100">
      <cdr:nvSpPr>
        <cdr:cNvPr id="362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734" y="832700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1B8D846-11FE-45E6-B7AA-6585383D2FBD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18 febrero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0.1346</cdr:x>
      <cdr:y>0.17752</cdr:y>
    </cdr:from>
    <cdr:to>
      <cdr:x>0.59066</cdr:x>
      <cdr:y>0.22193</cdr:y>
    </cdr:to>
    <cdr:sp macro="" textlink="'Data 1'!$G$101">
      <cdr:nvSpPr>
        <cdr:cNvPr id="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313" y="462629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5722E16D-D6B8-4DDA-8E39-7406A65B03A9}" type="TxLink">
            <a:rPr lang="en-US" sz="600" b="1" i="0" u="none" strike="noStrike">
              <a:solidFill>
                <a:srgbClr val="004563"/>
              </a:solidFill>
              <a:latin typeface="Arial"/>
              <a:cs typeface="Arial"/>
            </a:rPr>
            <a:t>18 enero</a:t>
          </a:fld>
          <a:endParaRPr lang="es-ES" sz="600" b="1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0.13116</cdr:x>
      <cdr:y>0.22977</cdr:y>
    </cdr:from>
    <cdr:to>
      <cdr:x>0.72097</cdr:x>
      <cdr:y>0.27156</cdr:y>
    </cdr:to>
    <cdr:sp macro="" textlink="'Data 1'!$G$111">
      <cdr:nvSpPr>
        <cdr:cNvPr id="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31" y="598799"/>
          <a:ext cx="2157288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BB312D13-E759-4D41-AAF8-61D315072306}" type="TxLink">
            <a:rPr lang="en-US" sz="600" b="1" i="0" u="none" strike="noStrike">
              <a:solidFill>
                <a:schemeClr val="bg1"/>
              </a:solidFill>
              <a:latin typeface="Arial"/>
              <a:cs typeface="Arial"/>
            </a:rPr>
            <a:t>14 julio</a:t>
          </a:fld>
          <a:endParaRPr lang="es-ES" sz="6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5</xdr:row>
      <xdr:rowOff>137160</xdr:rowOff>
    </xdr:from>
    <xdr:to>
      <xdr:col>5</xdr:col>
      <xdr:colOff>1905</xdr:colOff>
      <xdr:row>20</xdr:row>
      <xdr:rowOff>140746</xdr:rowOff>
    </xdr:to>
    <xdr:graphicFrame macro="">
      <xdr:nvGraphicFramePr>
        <xdr:cNvPr id="183649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9524</xdr:colOff>
      <xdr:row>3</xdr:row>
      <xdr:rowOff>32385</xdr:rowOff>
    </xdr:from>
    <xdr:to>
      <xdr:col>4</xdr:col>
      <xdr:colOff>7044599</xdr:colOff>
      <xdr:row>3</xdr:row>
      <xdr:rowOff>32385</xdr:rowOff>
    </xdr:to>
    <xdr:sp macro="" textlink="">
      <xdr:nvSpPr>
        <xdr:cNvPr id="1836493" name="Line 2"/>
        <xdr:cNvSpPr>
          <a:spLocks noChangeShapeType="1"/>
        </xdr:cNvSpPr>
      </xdr:nvSpPr>
      <xdr:spPr bwMode="auto">
        <a:xfrm flipH="1">
          <a:off x="200024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836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0.61548</cdr:x>
      <cdr:y>0.39633</cdr:y>
    </cdr:from>
    <cdr:to>
      <cdr:x>0.65333</cdr:x>
      <cdr:y>0.82946</cdr:y>
    </cdr:to>
    <cdr:sp macro="" textlink="'Data 1'!$E$267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945178" y="1363216"/>
          <a:ext cx="1057698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7DDB14C-2F7B-4F2A-ABB3-BFE9596732A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 febrero (20.18 h)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0.53591</cdr:x>
      <cdr:y>0.40367</cdr:y>
    </cdr:from>
    <cdr:to>
      <cdr:x>0.57377</cdr:x>
      <cdr:y>0.82344</cdr:y>
    </cdr:to>
    <cdr:sp macro="" textlink="'Data 1'!$E$266">
      <cdr:nvSpPr>
        <cdr:cNvPr id="3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400373" y="1364793"/>
          <a:ext cx="10250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93A9313E-FB5D-4C46-9640-1EF61AA2175B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febrero (20.42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0.44609</cdr:x>
      <cdr:y>0.40016</cdr:y>
    </cdr:from>
    <cdr:to>
      <cdr:x>0.48395</cdr:x>
      <cdr:y>0.82586</cdr:y>
    </cdr:to>
    <cdr:sp macro="" textlink="'Data 1'!$E$265">
      <cdr:nvSpPr>
        <cdr:cNvPr id="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759694" y="1363462"/>
          <a:ext cx="1039554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F3785853-55A7-4E7C-8B13-66D0956B61F1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febrero (20.21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0.37403</cdr:x>
      <cdr:y>0.38573</cdr:y>
    </cdr:from>
    <cdr:to>
      <cdr:x>0.41189</cdr:x>
      <cdr:y>0.81885</cdr:y>
    </cdr:to>
    <cdr:sp macro="" textlink="'Data 1'!$E$264">
      <cdr:nvSpPr>
        <cdr:cNvPr id="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242445" y="1337284"/>
          <a:ext cx="10576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BB7E5236-D17B-4720-B4CC-4C18BFF6E51C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(20.06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0.28599</cdr:x>
      <cdr:y>0.37566</cdr:y>
    </cdr:from>
    <cdr:to>
      <cdr:x>0.32385</cdr:x>
      <cdr:y>0.80878</cdr:y>
    </cdr:to>
    <cdr:sp macro="" textlink="'Data 1'!$E$263">
      <cdr:nvSpPr>
        <cdr:cNvPr id="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621560" y="1312692"/>
          <a:ext cx="1057673" cy="2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98F4D217-F760-46B9-ACA1-58980341D93F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12 enero (18.56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0.19339</cdr:x>
      <cdr:y>0.36805</cdr:y>
    </cdr:from>
    <cdr:to>
      <cdr:x>0.23124</cdr:x>
      <cdr:y>0.80171</cdr:y>
    </cdr:to>
    <cdr:sp macro="" textlink="'Data 1'!$E$262">
      <cdr:nvSpPr>
        <cdr:cNvPr id="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967821" y="1294804"/>
          <a:ext cx="1058992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63C61C1B-A253-49E2-A434-7BE027C53BA5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enero (18.41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0.10939</cdr:x>
      <cdr:y>0.37139</cdr:y>
    </cdr:from>
    <cdr:to>
      <cdr:x>0.14725</cdr:x>
      <cdr:y>0.80451</cdr:y>
    </cdr:to>
    <cdr:sp macro="" textlink="'Data 1'!$E$261">
      <cdr:nvSpPr>
        <cdr:cNvPr id="9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76122" y="1302265"/>
          <a:ext cx="1057673" cy="2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40E86222-1E15-41C2-9DF8-77800C4A5579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15 diciembre (18.59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0.88</cdr:x>
      <cdr:y>0.39012</cdr:y>
    </cdr:from>
    <cdr:to>
      <cdr:x>0.91785</cdr:x>
      <cdr:y>0.82324</cdr:y>
    </cdr:to>
    <cdr:sp macro="" textlink="'Data 1'!$E$270">
      <cdr:nvSpPr>
        <cdr:cNvPr id="1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810686" y="1348045"/>
          <a:ext cx="1057673" cy="266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5B577EB5-E32C-4A4D-9EF3-24807B5803C7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(19.50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0.71089</cdr:x>
      <cdr:y>0.39346</cdr:y>
    </cdr:from>
    <cdr:to>
      <cdr:x>0.74819</cdr:x>
      <cdr:y>0.82658</cdr:y>
    </cdr:to>
    <cdr:sp macro="" textlink="'Data 1'!$E$268">
      <cdr:nvSpPr>
        <cdr:cNvPr id="11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616112" y="1358135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8878F20E-580D-4B3B-BFE4-615E8D5BB545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4 febrero (19.56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0.78921</cdr:x>
      <cdr:y>0.39135</cdr:y>
    </cdr:from>
    <cdr:to>
      <cdr:x>0.82651</cdr:x>
      <cdr:y>0.82447</cdr:y>
    </cdr:to>
    <cdr:sp macro="" textlink="'Data 1'!$E$269">
      <cdr:nvSpPr>
        <cdr:cNvPr id="1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168449" y="1352982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E3325B3-BE97-4707-BAFE-EE38D71B2178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(13.32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83821</xdr:colOff>
      <xdr:row>6</xdr:row>
      <xdr:rowOff>22860</xdr:rowOff>
    </xdr:from>
    <xdr:to>
      <xdr:col>4</xdr:col>
      <xdr:colOff>7063740</xdr:colOff>
      <xdr:row>20</xdr:row>
      <xdr:rowOff>113347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129540</xdr:rowOff>
    </xdr:from>
    <xdr:to>
      <xdr:col>4</xdr:col>
      <xdr:colOff>7246620</xdr:colOff>
      <xdr:row>20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129540</xdr:rowOff>
    </xdr:from>
    <xdr:to>
      <xdr:col>5</xdr:col>
      <xdr:colOff>7620</xdr:colOff>
      <xdr:row>20</xdr:row>
      <xdr:rowOff>137160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4320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6</xdr:row>
      <xdr:rowOff>0</xdr:rowOff>
    </xdr:from>
    <xdr:to>
      <xdr:col>5</xdr:col>
      <xdr:colOff>0</xdr:colOff>
      <xdr:row>21</xdr:row>
      <xdr:rowOff>53340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160020</xdr:rowOff>
    </xdr:from>
    <xdr:to>
      <xdr:col>5</xdr:col>
      <xdr:colOff>15240</xdr:colOff>
      <xdr:row>21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7620</xdr:rowOff>
    </xdr:from>
    <xdr:to>
      <xdr:col>5</xdr:col>
      <xdr:colOff>22860</xdr:colOff>
      <xdr:row>21</xdr:row>
      <xdr:rowOff>30480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0</xdr:rowOff>
    </xdr:from>
    <xdr:to>
      <xdr:col>5</xdr:col>
      <xdr:colOff>15240</xdr:colOff>
      <xdr:row>21</xdr:row>
      <xdr:rowOff>36195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18</xdr:col>
      <xdr:colOff>323849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1490"/>
          <a:ext cx="73494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3811</xdr:colOff>
      <xdr:row>1</xdr:row>
      <xdr:rowOff>154305</xdr:rowOff>
    </xdr:from>
    <xdr:to>
      <xdr:col>2</xdr:col>
      <xdr:colOff>891541</xdr:colOff>
      <xdr:row>2</xdr:row>
      <xdr:rowOff>163830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1" y="161925"/>
          <a:ext cx="88773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3808</xdr:colOff>
      <xdr:row>3</xdr:row>
      <xdr:rowOff>28574</xdr:rowOff>
    </xdr:from>
    <xdr:to>
      <xdr:col>5</xdr:col>
      <xdr:colOff>6688</xdr:colOff>
      <xdr:row>3</xdr:row>
      <xdr:rowOff>28574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94308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7620</xdr:rowOff>
    </xdr:from>
    <xdr:to>
      <xdr:col>4</xdr:col>
      <xdr:colOff>7193280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15</xdr:col>
      <xdr:colOff>364800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1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152400</xdr:rowOff>
    </xdr:from>
    <xdr:to>
      <xdr:col>5</xdr:col>
      <xdr:colOff>0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10</xdr:col>
      <xdr:colOff>576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154305</xdr:rowOff>
    </xdr:from>
    <xdr:to>
      <xdr:col>2</xdr:col>
      <xdr:colOff>895350</xdr:colOff>
      <xdr:row>2</xdr:row>
      <xdr:rowOff>163830</xdr:rowOff>
    </xdr:to>
    <xdr:pic>
      <xdr:nvPicPr>
        <xdr:cNvPr id="735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19050</xdr:rowOff>
    </xdr:from>
    <xdr:to>
      <xdr:col>7</xdr:col>
      <xdr:colOff>1159334</xdr:colOff>
      <xdr:row>3</xdr:row>
      <xdr:rowOff>19050</xdr:rowOff>
    </xdr:to>
    <xdr:sp macro="" textlink="">
      <xdr:nvSpPr>
        <xdr:cNvPr id="73501" name="Line 31"/>
        <xdr:cNvSpPr>
          <a:spLocks noChangeShapeType="1"/>
        </xdr:cNvSpPr>
      </xdr:nvSpPr>
      <xdr:spPr bwMode="auto">
        <a:xfrm flipH="1">
          <a:off x="200024" y="483870"/>
          <a:ext cx="64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15241</xdr:colOff>
      <xdr:row>1</xdr:row>
      <xdr:rowOff>160020</xdr:rowOff>
    </xdr:from>
    <xdr:to>
      <xdr:col>2</xdr:col>
      <xdr:colOff>108586</xdr:colOff>
      <xdr:row>2</xdr:row>
      <xdr:rowOff>169545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1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15240</xdr:colOff>
      <xdr:row>3</xdr:row>
      <xdr:rowOff>24765</xdr:rowOff>
    </xdr:from>
    <xdr:to>
      <xdr:col>9</xdr:col>
      <xdr:colOff>11400</xdr:colOff>
      <xdr:row>3</xdr:row>
      <xdr:rowOff>24765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 flipH="1">
          <a:off x="198120" y="48958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12</xdr:col>
      <xdr:colOff>2280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76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114301</xdr:colOff>
      <xdr:row>6</xdr:row>
      <xdr:rowOff>123825</xdr:rowOff>
    </xdr:from>
    <xdr:to>
      <xdr:col>4</xdr:col>
      <xdr:colOff>6949441</xdr:colOff>
      <xdr:row>21</xdr:row>
      <xdr:rowOff>99060</xdr:rowOff>
    </xdr:to>
    <xdr:graphicFrame macro="">
      <xdr:nvGraphicFramePr>
        <xdr:cNvPr id="264209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4209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2642095" name="Line 122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6</xdr:row>
      <xdr:rowOff>9525</xdr:rowOff>
    </xdr:from>
    <xdr:to>
      <xdr:col>4</xdr:col>
      <xdr:colOff>3895725</xdr:colOff>
      <xdr:row>20</xdr:row>
      <xdr:rowOff>152400</xdr:rowOff>
    </xdr:to>
    <xdr:graphicFrame macro="">
      <xdr:nvGraphicFramePr>
        <xdr:cNvPr id="54883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883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548835" name="Line 122"/>
        <xdr:cNvSpPr>
          <a:spLocks noChangeShapeType="1"/>
        </xdr:cNvSpPr>
      </xdr:nvSpPr>
      <xdr:spPr bwMode="auto">
        <a:xfrm flipH="1">
          <a:off x="200025" y="495300"/>
          <a:ext cx="52101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20</xdr:row>
      <xdr:rowOff>121920</xdr:rowOff>
    </xdr:to>
    <xdr:graphicFrame macro="">
      <xdr:nvGraphicFramePr>
        <xdr:cNvPr id="255303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55303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2553039" name="Line 123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5171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19</xdr:col>
      <xdr:colOff>317264</xdr:colOff>
      <xdr:row>3</xdr:row>
      <xdr:rowOff>28575</xdr:rowOff>
    </xdr:to>
    <xdr:sp macro="" textlink="">
      <xdr:nvSpPr>
        <xdr:cNvPr id="15172" name="Line 117"/>
        <xdr:cNvSpPr>
          <a:spLocks noChangeShapeType="1"/>
        </xdr:cNvSpPr>
      </xdr:nvSpPr>
      <xdr:spPr bwMode="auto">
        <a:xfrm flipH="1">
          <a:off x="200024" y="493395"/>
          <a:ext cx="772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G35"/>
  <sheetViews>
    <sheetView showGridLines="0" showRowColHeaders="0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1.85546875" style="1" customWidth="1"/>
    <col min="6" max="6" width="3.85546875" style="1" customWidth="1"/>
    <col min="7" max="16384" width="11.42578125" style="1"/>
  </cols>
  <sheetData>
    <row r="1" spans="2:7" ht="0.6" hidden="1" customHeight="1"/>
    <row r="2" spans="2:7" ht="21" customHeight="1">
      <c r="C2" s="10"/>
      <c r="D2" s="10"/>
      <c r="F2" s="46" t="s">
        <v>30</v>
      </c>
    </row>
    <row r="3" spans="2:7" ht="15" customHeight="1">
      <c r="C3" s="10"/>
      <c r="D3" s="10"/>
      <c r="F3" s="8" t="s">
        <v>276</v>
      </c>
    </row>
    <row r="4" spans="2:7" s="2" customFormat="1" ht="20.25" customHeight="1">
      <c r="B4" s="3"/>
      <c r="C4" s="4" t="s">
        <v>209</v>
      </c>
      <c r="F4" s="338" t="s">
        <v>333</v>
      </c>
    </row>
    <row r="5" spans="2:7" s="2" customFormat="1" ht="8.25" customHeight="1">
      <c r="B5" s="3"/>
      <c r="C5" s="5"/>
    </row>
    <row r="6" spans="2:7" s="2" customFormat="1" ht="3" customHeight="1">
      <c r="B6" s="3"/>
      <c r="C6" s="5"/>
    </row>
    <row r="7" spans="2:7" s="2" customFormat="1" ht="7.5" customHeight="1">
      <c r="B7" s="3"/>
      <c r="C7" s="11"/>
      <c r="D7" s="90"/>
      <c r="E7" s="91"/>
      <c r="F7" s="339"/>
    </row>
    <row r="8" spans="2:7" s="2" customFormat="1" ht="12.75" customHeight="1">
      <c r="B8" s="3"/>
      <c r="C8" s="13"/>
      <c r="D8" s="90" t="s">
        <v>26</v>
      </c>
      <c r="E8" s="91" t="str">
        <f>'C1'!$C$7</f>
        <v>Evolución de la demanda eléctrica peninsular en b.c. en los últimos 10 años</v>
      </c>
      <c r="F8" s="340"/>
      <c r="G8" s="76"/>
    </row>
    <row r="9" spans="2:7" s="2" customFormat="1" ht="12.75" customHeight="1">
      <c r="B9" s="3"/>
      <c r="C9" s="13"/>
      <c r="D9" s="90" t="s">
        <v>26</v>
      </c>
      <c r="E9" s="91" t="str">
        <f>'C2'!$C$7</f>
        <v>Variación anual de la demanda eléctrica peninsular y PIB</v>
      </c>
      <c r="F9" s="340"/>
      <c r="G9" s="76"/>
    </row>
    <row r="10" spans="2:7" s="2" customFormat="1" ht="12.75" customHeight="1">
      <c r="B10" s="3"/>
      <c r="C10" s="13"/>
      <c r="D10" s="90" t="s">
        <v>26</v>
      </c>
      <c r="E10" s="91" t="str">
        <f>'C3'!$C$7</f>
        <v>Componentes de la variación anual de la demanda eléctrica peninsular</v>
      </c>
      <c r="F10" s="340"/>
      <c r="G10" s="76"/>
    </row>
    <row r="11" spans="2:7" s="2" customFormat="1" ht="12.75" customHeight="1">
      <c r="B11" s="3"/>
      <c r="C11" s="13"/>
      <c r="D11" s="90" t="s">
        <v>26</v>
      </c>
      <c r="E11" s="91" t="str">
        <f>'C4'!$C$7</f>
        <v>Variación mensual de la demanda eléctrica peninsular corregida en 2017</v>
      </c>
      <c r="F11" s="340"/>
      <c r="G11" s="76"/>
    </row>
    <row r="12" spans="2:7" s="2" customFormat="1" ht="12.75" customHeight="1">
      <c r="B12" s="3"/>
      <c r="C12" s="13"/>
      <c r="D12" s="90" t="s">
        <v>26</v>
      </c>
      <c r="E12" s="91" t="str">
        <f>'C5'!$C$7</f>
        <v xml:space="preserve">Evolución del crecimiento anual de la demanda eléctrica peninsular en b.c. </v>
      </c>
      <c r="F12" s="340"/>
      <c r="G12" s="76"/>
    </row>
    <row r="13" spans="2:7" s="2" customFormat="1" ht="12.75" customHeight="1">
      <c r="B13" s="3"/>
      <c r="C13" s="13"/>
      <c r="D13" s="90" t="s">
        <v>26</v>
      </c>
      <c r="E13" s="91" t="str">
        <f>'C6'!$C$7</f>
        <v>Componentes del crecimiento de la demanda eléctrica mensual peninsular 2017</v>
      </c>
      <c r="F13" s="340"/>
      <c r="G13" s="76"/>
    </row>
    <row r="14" spans="2:7" s="2" customFormat="1" ht="12.75" customHeight="1">
      <c r="B14" s="3"/>
      <c r="C14" s="13"/>
      <c r="D14" s="90" t="s">
        <v>26</v>
      </c>
      <c r="E14" s="91" t="str">
        <f>'C7'!$C$7</f>
        <v>Distribución mensual de la demanda eléctrica peninsular en b.c.</v>
      </c>
      <c r="F14" s="340"/>
      <c r="G14" s="76"/>
    </row>
    <row r="15" spans="2:7" s="2" customFormat="1" ht="12.75" customHeight="1">
      <c r="B15" s="3"/>
      <c r="C15" s="13"/>
      <c r="D15" s="90" t="s">
        <v>26</v>
      </c>
      <c r="E15" s="91" t="str">
        <f>'C8'!$C$7</f>
        <v>Evolución mensual de la demanda de eléctrica peninsular en b.c.</v>
      </c>
      <c r="F15" s="340"/>
      <c r="G15" s="76"/>
    </row>
    <row r="16" spans="2:7" s="2" customFormat="1" ht="12.75" customHeight="1">
      <c r="B16" s="3"/>
      <c r="C16" s="13"/>
      <c r="D16" s="90" t="s">
        <v>26</v>
      </c>
      <c r="E16" s="91" t="str">
        <f>'C9'!$C$7</f>
        <v>Evolución mensual de las temperaturas. Media mensual de las temperturas máximas</v>
      </c>
      <c r="F16" s="340"/>
      <c r="G16" s="76"/>
    </row>
    <row r="17" spans="2:7" s="2" customFormat="1" ht="12.75" customHeight="1">
      <c r="B17" s="3"/>
      <c r="C17" s="13"/>
      <c r="D17" s="90" t="s">
        <v>26</v>
      </c>
      <c r="E17" s="91" t="str">
        <f>'C10'!$C$7</f>
        <v>Evolución de las temperaturas máximas diarias comparado con la media histórica</v>
      </c>
      <c r="F17" s="340"/>
      <c r="G17" s="76"/>
    </row>
    <row r="18" spans="2:7" s="2" customFormat="1" ht="12.75" customHeight="1">
      <c r="B18" s="3"/>
      <c r="C18" s="13"/>
      <c r="D18" s="90" t="s">
        <v>26</v>
      </c>
      <c r="E18" s="91" t="str">
        <f>'C11'!$C$7</f>
        <v>Demanda eléctrica por por comunidades autónomas y variación respecto al año anterior</v>
      </c>
      <c r="F18" s="340"/>
      <c r="G18" s="76"/>
    </row>
    <row r="19" spans="2:7" s="2" customFormat="1" ht="12.75" customHeight="1">
      <c r="B19" s="3"/>
      <c r="C19" s="13"/>
      <c r="D19" s="90" t="s">
        <v>26</v>
      </c>
      <c r="E19" s="91" t="str">
        <f>'C12'!$C$7</f>
        <v>Curvas de carga de los días de máxima demanda horaria peninsular</v>
      </c>
      <c r="F19" s="340"/>
      <c r="G19" s="76"/>
    </row>
    <row r="20" spans="2:7" s="2" customFormat="1" ht="12.75" customHeight="1">
      <c r="B20" s="3"/>
      <c r="C20" s="13"/>
      <c r="D20" s="90" t="s">
        <v>26</v>
      </c>
      <c r="E20" s="91" t="str">
        <f>'C13'!$C$7</f>
        <v>Demanda máxima horaria y diaria peninsular</v>
      </c>
      <c r="F20" s="340"/>
      <c r="G20" s="76"/>
    </row>
    <row r="21" spans="2:7" s="2" customFormat="1" ht="12.75" customHeight="1">
      <c r="B21" s="3"/>
      <c r="C21" s="13"/>
      <c r="D21" s="90" t="s">
        <v>26</v>
      </c>
      <c r="E21" s="91" t="str">
        <f>'C14'!$C$7</f>
        <v>Potencia máxima instantánea peninsular</v>
      </c>
      <c r="F21" s="340"/>
      <c r="G21" s="76"/>
    </row>
    <row r="22" spans="2:7" s="2" customFormat="1" ht="12.75" customHeight="1">
      <c r="B22" s="3"/>
      <c r="C22" s="13"/>
      <c r="D22" s="90" t="s">
        <v>26</v>
      </c>
      <c r="E22" s="91" t="str">
        <f>'C15'!$C$7</f>
        <v>Máximos anuales de potencia instantánea peninsular</v>
      </c>
      <c r="F22" s="340"/>
      <c r="G22" s="76"/>
    </row>
    <row r="23" spans="2:7" s="2" customFormat="1" ht="12.75" customHeight="1">
      <c r="B23" s="3"/>
      <c r="C23" s="13"/>
      <c r="D23" s="90" t="s">
        <v>26</v>
      </c>
      <c r="E23" s="91" t="str">
        <f>'C16'!$C$7</f>
        <v>Variación anual del IRE</v>
      </c>
      <c r="F23" s="340"/>
      <c r="G23" s="76"/>
    </row>
    <row r="24" spans="2:7" s="2" customFormat="1" ht="12.75" customHeight="1">
      <c r="B24" s="3"/>
      <c r="C24" s="13"/>
      <c r="D24" s="90" t="s">
        <v>26</v>
      </c>
      <c r="E24" s="91" t="str">
        <f>'C17'!$C$7</f>
        <v>IRE: Descomposición de la variación en 2017</v>
      </c>
      <c r="F24" s="340"/>
      <c r="G24" s="76"/>
    </row>
    <row r="25" spans="2:7" s="2" customFormat="1" ht="12.75" customHeight="1">
      <c r="B25" s="3"/>
      <c r="C25" s="13"/>
      <c r="D25" s="90" t="s">
        <v>26</v>
      </c>
      <c r="E25" s="91" t="str">
        <f>'C18'!$C$7</f>
        <v xml:space="preserve">Evolución mensual del IRE corregido </v>
      </c>
      <c r="F25" s="340"/>
      <c r="G25" s="76"/>
    </row>
    <row r="26" spans="2:7" s="2" customFormat="1" ht="12.75" customHeight="1">
      <c r="B26" s="3"/>
      <c r="C26" s="13"/>
      <c r="D26" s="90" t="s">
        <v>26</v>
      </c>
      <c r="E26" s="91" t="str">
        <f>'C19'!$C$7</f>
        <v>Variación mensual del IRE corregido</v>
      </c>
      <c r="F26" s="340"/>
      <c r="G26" s="76"/>
    </row>
    <row r="27" spans="2:7" s="2" customFormat="1" ht="12.75" customHeight="1">
      <c r="B27" s="3"/>
      <c r="C27" s="13"/>
      <c r="D27" s="90" t="s">
        <v>26</v>
      </c>
      <c r="E27" s="91" t="str">
        <f>'C20'!$C$7</f>
        <v>Descomposición de la máxima demanda eléctrica horaria 2017- 18 enero</v>
      </c>
      <c r="F27" s="340"/>
      <c r="G27" s="76"/>
    </row>
    <row r="28" spans="2:7" s="2" customFormat="1" ht="12.75" customHeight="1">
      <c r="B28" s="3"/>
      <c r="C28" s="13"/>
      <c r="D28" s="90" t="s">
        <v>26</v>
      </c>
      <c r="E28" s="91" t="str">
        <f>'C21'!$C$7</f>
        <v>Descomposición de la máxima demanda eléctrica horaria de verano en 2017- 13 de julio</v>
      </c>
      <c r="F28" s="340"/>
      <c r="G28" s="76"/>
    </row>
    <row r="29" spans="2:7" s="2" customFormat="1" ht="12.75" customHeight="1">
      <c r="B29" s="3"/>
      <c r="C29" s="13"/>
      <c r="D29" s="90" t="s">
        <v>26</v>
      </c>
      <c r="E29" s="91" t="str">
        <f>'C22'!$C$7</f>
        <v>Sistemas no peninsulares
Crecimiento anual de la demanda eléctrica</v>
      </c>
      <c r="F29" s="340"/>
      <c r="G29" s="76"/>
    </row>
    <row r="30" spans="2:7" s="2" customFormat="1" ht="12.75" customHeight="1">
      <c r="B30" s="3"/>
      <c r="C30" s="13"/>
      <c r="D30" s="90" t="s">
        <v>26</v>
      </c>
      <c r="E30" s="91" t="str">
        <f>'C23'!$C$7</f>
        <v>Sistemas no peninsulares
Distribución mensual de la demanda de eléctrica</v>
      </c>
      <c r="F30" s="340"/>
      <c r="G30" s="76"/>
    </row>
    <row r="31" spans="2:7" s="2" customFormat="1" ht="12.75" customHeight="1">
      <c r="B31" s="3"/>
      <c r="C31" s="13"/>
      <c r="D31" s="90" t="s">
        <v>26</v>
      </c>
      <c r="E31" s="91" t="str">
        <f>'C24'!$C$7</f>
        <v>Sistemas no peninsulares
Distribución mensual de la demanda de eléctrica</v>
      </c>
      <c r="F31" s="340"/>
      <c r="G31" s="76"/>
    </row>
    <row r="32" spans="2:7" s="2" customFormat="1" ht="12.75" customHeight="1">
      <c r="B32" s="3"/>
      <c r="C32" s="13"/>
      <c r="D32" s="90" t="s">
        <v>26</v>
      </c>
      <c r="E32" s="91" t="str">
        <f>'C25'!$C$7</f>
        <v>Demanda anual de la demanda eléctrica por sistemas</v>
      </c>
      <c r="F32" s="340"/>
      <c r="G32" s="76"/>
    </row>
    <row r="33" spans="2:7" s="2" customFormat="1" ht="12.75" customHeight="1">
      <c r="B33" s="3"/>
      <c r="C33" s="13"/>
      <c r="D33" s="90" t="s">
        <v>26</v>
      </c>
      <c r="E33" s="91" t="str">
        <f>'C26'!$C$7</f>
        <v xml:space="preserve">Demanda mensual de eléctrica por sistemas </v>
      </c>
      <c r="F33" s="340"/>
      <c r="G33" s="76"/>
    </row>
    <row r="34" spans="2:7" s="2" customFormat="1" ht="12.75" customHeight="1">
      <c r="B34" s="3"/>
      <c r="C34" s="13"/>
      <c r="D34" s="90" t="s">
        <v>26</v>
      </c>
      <c r="E34" s="91" t="str">
        <f>'C27'!$C$7</f>
        <v>Demanda eléctrica máxima horaria y diaria por sistemas</v>
      </c>
      <c r="F34" s="340"/>
      <c r="G34" s="76"/>
    </row>
    <row r="35" spans="2:7" s="2" customFormat="1" ht="7.5" customHeight="1">
      <c r="B35" s="3"/>
      <c r="C35" s="13"/>
      <c r="D35" s="90"/>
      <c r="E35" s="91"/>
      <c r="F35" s="341"/>
    </row>
  </sheetData>
  <phoneticPr fontId="0" type="noConversion"/>
  <hyperlinks>
    <hyperlink ref="E19" location="'C12'!A1" display="Curvas de carga de los días de demanda máxima horaria peninsular"/>
    <hyperlink ref="E14" location="'C7'!A1" display="Distribución mensual de la demanda de energía eléctrica peninsular en b.c."/>
    <hyperlink ref="E13" location="'C6'!A1" display="Componentes del crecimiento de la demanda peninsular mensual"/>
    <hyperlink ref="E12" location="'C5'!A1" display="Evolución del crecimiento anual de la demanda de energía eléctrica peninsular en b.c."/>
    <hyperlink ref="E20" location="'C13'!A1" display="Demanda máxima horaria y diaria peninsular"/>
    <hyperlink ref="E15" location="'C8'!A1" display="Evolución mensual de la demanda de energía eléctrica peninsular en b.c."/>
    <hyperlink ref="E21" location="'C14'!A1" display="Potencia máxima instantánea"/>
    <hyperlink ref="E8" location="'C1'!A1" display="Evolución de la demanda bc peninsular en los últimos 10 años"/>
    <hyperlink ref="E9" location="'C2'!A1" display="Variación anual de la demanda peninsular y PIB"/>
    <hyperlink ref="E10" location="'C3'!A1" display="Componentes de la variación anual de la demanda peninsular"/>
    <hyperlink ref="E11" location="'C4'!A1" display="Variación mensual de la demanda peninsular corregida"/>
    <hyperlink ref="E16" location="'C9'!A1" display="Evolución mensual de las temperaturas máximas"/>
    <hyperlink ref="E17" location="'C10'!A1" display="Evolución de las temperaturas comparado con la media histórica"/>
    <hyperlink ref="E23" location="'C16'!A1" display="Evolución anual del IRE"/>
    <hyperlink ref="E24" location="'C17'!A1" display="IRE Descomposición de la variación en 2015"/>
    <hyperlink ref="E25" location="'C18'!A1" display="Evolución mensual del IRE corregido"/>
    <hyperlink ref="E26" location="'C19'!A1" display="Tendencia evolución mensual del IRE corregido"/>
    <hyperlink ref="E18" location="'C11'!A1" display="Demanda por CCAA en 2015"/>
    <hyperlink ref="E22" location="'C15'!A1" display="Potencia máxima instantánea invierno - verano"/>
    <hyperlink ref="E27" location="'C20'!A1" display="Descomposición de la demanda máxima horaria del año"/>
    <hyperlink ref="E28" location="'C21'!A1" display="Descomposición de la demanda máxima horaria de verano"/>
    <hyperlink ref="E29" location="'C22'!A1" display="Demanda sistemas no peninsulares"/>
    <hyperlink ref="E32" location="'C25'!A1" display="Demanda anual de energía eléctrica por sistemas"/>
    <hyperlink ref="E33" location="'C26'!A1" display="Demanda mensual de energía eléctrica por sistemas"/>
    <hyperlink ref="E34" location="'C27'!A1" display="Demanda máxima horaria y diaria por sistemas"/>
    <hyperlink ref="E30" location="'C23'!A1" display="Demanda en los sistemas no peninsulares"/>
    <hyperlink ref="E31" location="'C24'!A1" display="Demanda en los sistemas no peninsulares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G28"/>
  <sheetViews>
    <sheetView showGridLines="0" showRowColHeaders="0" topLeftCell="A2" workbookViewId="0">
      <selection activeCell="C10" sqref="C10:C1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16384" width="11.42578125" style="1"/>
  </cols>
  <sheetData>
    <row r="1" spans="3:7" ht="0.6" customHeight="1"/>
    <row r="2" spans="3:7" ht="21" customHeight="1">
      <c r="E2" s="46" t="s">
        <v>30</v>
      </c>
      <c r="F2" s="46"/>
    </row>
    <row r="3" spans="3:7" ht="15" customHeight="1">
      <c r="E3" s="78" t="s">
        <v>276</v>
      </c>
      <c r="F3" s="8"/>
    </row>
    <row r="4" spans="3:7" s="2" customFormat="1" ht="19.899999999999999" customHeight="1">
      <c r="C4" s="4" t="str">
        <f>Indice!C4</f>
        <v>Demanda de energía eléctrica</v>
      </c>
      <c r="D4" s="4"/>
    </row>
    <row r="5" spans="3:7" s="2" customFormat="1" ht="12.6" customHeight="1">
      <c r="C5" s="3"/>
      <c r="D5" s="5"/>
    </row>
    <row r="6" spans="3:7" s="2" customFormat="1" ht="13.5" customHeight="1">
      <c r="C6" s="3"/>
      <c r="D6" s="6"/>
      <c r="E6" s="7"/>
      <c r="F6" s="7"/>
    </row>
    <row r="7" spans="3:7" s="2" customFormat="1" ht="12.75" customHeight="1">
      <c r="C7" s="359" t="s">
        <v>315</v>
      </c>
      <c r="E7" s="92"/>
      <c r="F7" s="9"/>
    </row>
    <row r="8" spans="3:7" s="2" customFormat="1" ht="12.75" customHeight="1">
      <c r="C8" s="359"/>
      <c r="E8" s="92"/>
      <c r="F8" s="9"/>
    </row>
    <row r="9" spans="3:7" s="2" customFormat="1" ht="12.75" customHeight="1">
      <c r="C9" s="359"/>
      <c r="E9" s="92"/>
      <c r="F9" s="9"/>
    </row>
    <row r="10" spans="3:7" s="2" customFormat="1" ht="12.75" customHeight="1">
      <c r="C10" s="359" t="s">
        <v>256</v>
      </c>
      <c r="E10" s="92"/>
      <c r="F10" s="9"/>
    </row>
    <row r="11" spans="3:7" s="2" customFormat="1" ht="12.75" customHeight="1">
      <c r="C11" s="359"/>
      <c r="E11" s="92"/>
      <c r="F11" s="7"/>
      <c r="G11" s="80"/>
    </row>
    <row r="12" spans="3:7" s="2" customFormat="1" ht="12.75" customHeight="1">
      <c r="C12" s="359"/>
      <c r="D12" s="32"/>
      <c r="E12" s="92"/>
      <c r="F12" s="7"/>
    </row>
    <row r="13" spans="3:7" s="2" customFormat="1" ht="12.75" customHeight="1">
      <c r="C13" s="3"/>
      <c r="D13" s="6"/>
      <c r="E13" s="92"/>
      <c r="F13" s="7"/>
    </row>
    <row r="14" spans="3:7" s="2" customFormat="1" ht="12.75" customHeight="1">
      <c r="C14" s="3"/>
      <c r="D14" s="6"/>
      <c r="E14" s="92"/>
      <c r="F14" s="7"/>
    </row>
    <row r="15" spans="3:7" s="2" customFormat="1" ht="12.75" customHeight="1">
      <c r="C15" s="3"/>
      <c r="D15" s="6"/>
      <c r="E15" s="92"/>
      <c r="F15" s="7"/>
    </row>
    <row r="16" spans="3:7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 s="2" customFormat="1" ht="12.75" customHeight="1">
      <c r="C21" s="3"/>
      <c r="D21" s="6"/>
      <c r="E21" s="92"/>
      <c r="F21" s="7"/>
    </row>
    <row r="23" spans="3:6" ht="14.1" customHeight="1"/>
    <row r="24" spans="3:6" ht="14.1" customHeight="1"/>
    <row r="25" spans="3:6" ht="14.1" customHeight="1"/>
    <row r="28" spans="3:6" ht="9" customHeight="1"/>
  </sheetData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E23"/>
  <sheetViews>
    <sheetView showGridLines="0" showRowColHeaders="0" topLeftCell="A2" workbookViewId="0">
      <selection activeCell="E23" sqref="E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9" t="s">
        <v>271</v>
      </c>
    </row>
    <row r="7" spans="3:5" ht="12.75" customHeight="1">
      <c r="C7" s="359" t="s">
        <v>268</v>
      </c>
      <c r="E7" s="359"/>
    </row>
    <row r="8" spans="3:5">
      <c r="C8" s="359"/>
      <c r="E8" s="359"/>
    </row>
    <row r="9" spans="3:5">
      <c r="C9" s="359"/>
      <c r="E9" s="92"/>
    </row>
    <row r="10" spans="3:5">
      <c r="C10" s="359"/>
      <c r="E10" s="92"/>
    </row>
    <row r="11" spans="3:5">
      <c r="C11" s="358"/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3" spans="5:5">
      <c r="E23" s="333" t="s">
        <v>269</v>
      </c>
    </row>
  </sheetData>
  <mergeCells count="2">
    <mergeCell ref="E6:E8"/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1:E26"/>
  <sheetViews>
    <sheetView showGridLines="0" showRowColHeaders="0" topLeftCell="A2" workbookViewId="0">
      <selection activeCell="C18" sqref="C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9"/>
    </row>
    <row r="7" spans="3:5" ht="12.75" customHeight="1">
      <c r="C7" s="359" t="s">
        <v>316</v>
      </c>
      <c r="E7" s="359"/>
    </row>
    <row r="8" spans="3:5">
      <c r="C8" s="359"/>
      <c r="E8" s="359"/>
    </row>
    <row r="9" spans="3:5">
      <c r="C9" s="359"/>
      <c r="E9" s="92"/>
    </row>
    <row r="10" spans="3:5">
      <c r="C10" s="359"/>
      <c r="E10" s="92"/>
    </row>
    <row r="11" spans="3:5">
      <c r="C11" s="359"/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92"/>
    </row>
    <row r="23" spans="5:5">
      <c r="E23" s="92"/>
    </row>
    <row r="25" spans="5:5">
      <c r="E25" s="333" t="s">
        <v>269</v>
      </c>
    </row>
    <row r="26" spans="5:5">
      <c r="E26" s="356" t="s">
        <v>317</v>
      </c>
    </row>
  </sheetData>
  <mergeCells count="2">
    <mergeCell ref="E6:E8"/>
    <mergeCell ref="C7:C11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1:T31"/>
  <sheetViews>
    <sheetView showGridLines="0" showRowColHeaders="0" topLeftCell="A2" workbookViewId="0">
      <selection activeCell="C11" sqref="C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2.7109375" customWidth="1"/>
    <col min="7" max="7" width="13.28515625" customWidth="1"/>
    <col min="11" max="11" width="16.85546875" customWidth="1"/>
    <col min="12" max="13" width="9.28515625" customWidth="1"/>
  </cols>
  <sheetData>
    <row r="1" spans="3:20" ht="0.6" customHeight="1"/>
    <row r="2" spans="3:20" ht="21" customHeight="1">
      <c r="E2" s="46"/>
      <c r="J2" s="46" t="s">
        <v>30</v>
      </c>
    </row>
    <row r="3" spans="3:20" ht="15" customHeight="1">
      <c r="E3" s="78"/>
      <c r="J3" s="93" t="s">
        <v>276</v>
      </c>
    </row>
    <row r="4" spans="3:20" ht="19.899999999999999" customHeight="1">
      <c r="C4" s="4" t="str">
        <f>Indice!C4</f>
        <v>Demanda de energía eléctrica</v>
      </c>
    </row>
    <row r="5" spans="3:20" ht="12.6" customHeight="1"/>
    <row r="7" spans="3:20" ht="12.75" customHeight="1">
      <c r="C7" s="359" t="s">
        <v>319</v>
      </c>
    </row>
    <row r="8" spans="3:20">
      <c r="C8" s="359"/>
    </row>
    <row r="9" spans="3:20">
      <c r="C9" s="359"/>
    </row>
    <row r="10" spans="3:20">
      <c r="C10" s="359"/>
    </row>
    <row r="11" spans="3:20">
      <c r="K11" s="115" t="s">
        <v>214</v>
      </c>
      <c r="L11" s="116" t="s">
        <v>192</v>
      </c>
      <c r="M11" s="116" t="s">
        <v>193</v>
      </c>
      <c r="S11" t="s">
        <v>289</v>
      </c>
      <c r="T11" t="s">
        <v>288</v>
      </c>
    </row>
    <row r="12" spans="3:20">
      <c r="K12" s="112" t="s">
        <v>175</v>
      </c>
      <c r="L12" s="113">
        <f>+R12</f>
        <v>1.6819479779371926</v>
      </c>
      <c r="M12" s="114">
        <f>S12/1000</f>
        <v>40272.291375389483</v>
      </c>
      <c r="Q12" t="s">
        <v>175</v>
      </c>
      <c r="R12" s="332">
        <v>1.6819479779371926</v>
      </c>
      <c r="S12" s="62">
        <v>40272291.375389479</v>
      </c>
    </row>
    <row r="13" spans="3:20">
      <c r="K13" s="112" t="s">
        <v>176</v>
      </c>
      <c r="L13" s="113">
        <f t="shared" ref="L13:L30" si="0">+R13</f>
        <v>1.6637665530353729</v>
      </c>
      <c r="M13" s="114">
        <f t="shared" ref="M13:M29" si="1">S13/1000</f>
        <v>10611.568962965493</v>
      </c>
      <c r="Q13" t="s">
        <v>176</v>
      </c>
      <c r="R13" s="332">
        <v>1.6637665530353729</v>
      </c>
      <c r="S13" s="62">
        <v>10611568.962965494</v>
      </c>
    </row>
    <row r="14" spans="3:20">
      <c r="K14" s="112" t="s">
        <v>177</v>
      </c>
      <c r="L14" s="113">
        <f t="shared" si="0"/>
        <v>0.70754308555940337</v>
      </c>
      <c r="M14" s="114">
        <f t="shared" si="1"/>
        <v>10582.950860832847</v>
      </c>
      <c r="Q14" t="s">
        <v>177</v>
      </c>
      <c r="R14" s="332">
        <v>0.70754308555940337</v>
      </c>
      <c r="S14" s="62">
        <v>10582950.860832848</v>
      </c>
    </row>
    <row r="15" spans="3:20">
      <c r="K15" s="112" t="s">
        <v>178</v>
      </c>
      <c r="L15" s="113">
        <f t="shared" si="0"/>
        <v>3.3609240701780063</v>
      </c>
      <c r="M15" s="114">
        <f t="shared" si="1"/>
        <v>6028.2734270000001</v>
      </c>
      <c r="Q15" t="s">
        <v>178</v>
      </c>
      <c r="R15" s="332">
        <v>3.3609240701780063</v>
      </c>
      <c r="S15" s="62">
        <v>6028273.4270000001</v>
      </c>
    </row>
    <row r="16" spans="3:20">
      <c r="K16" s="112" t="s">
        <v>179</v>
      </c>
      <c r="L16" s="113">
        <f t="shared" si="0"/>
        <v>0.6351978491210053</v>
      </c>
      <c r="M16" s="114">
        <f t="shared" si="1"/>
        <v>27023.262126954251</v>
      </c>
      <c r="Q16" t="s">
        <v>179</v>
      </c>
      <c r="R16" s="332">
        <v>0.6351978491210053</v>
      </c>
      <c r="S16" s="62">
        <v>27023262.12695425</v>
      </c>
    </row>
    <row r="17" spans="3:19">
      <c r="K17" s="112" t="s">
        <v>180</v>
      </c>
      <c r="L17" s="113">
        <f t="shared" si="0"/>
        <v>2.0684058730444432</v>
      </c>
      <c r="M17" s="114">
        <f t="shared" si="1"/>
        <v>8958.3794390000003</v>
      </c>
      <c r="Q17" t="s">
        <v>180</v>
      </c>
      <c r="R17" s="332">
        <v>2.0684058730444432</v>
      </c>
      <c r="S17" s="62">
        <v>8958379.4390000012</v>
      </c>
    </row>
    <row r="18" spans="3:19">
      <c r="K18" s="112" t="s">
        <v>181</v>
      </c>
      <c r="L18" s="113">
        <f t="shared" si="0"/>
        <v>3.8964004435795951</v>
      </c>
      <c r="M18" s="114">
        <f t="shared" si="1"/>
        <v>4368.2957056844134</v>
      </c>
      <c r="Q18" t="s">
        <v>181</v>
      </c>
      <c r="R18" s="332">
        <v>3.8964004435795951</v>
      </c>
      <c r="S18" s="62">
        <v>4368295.7056844132</v>
      </c>
    </row>
    <row r="19" spans="3:19">
      <c r="K19" s="112" t="s">
        <v>213</v>
      </c>
      <c r="L19" s="113">
        <f t="shared" si="0"/>
        <v>1.5689506376603823E-2</v>
      </c>
      <c r="M19" s="114">
        <f t="shared" si="1"/>
        <v>11712.938734287112</v>
      </c>
      <c r="Q19" t="s">
        <v>239</v>
      </c>
      <c r="R19" s="332">
        <v>1.5689506376603823E-2</v>
      </c>
      <c r="S19" s="62">
        <v>11712938.734287113</v>
      </c>
    </row>
    <row r="20" spans="3:19">
      <c r="K20" s="112" t="s">
        <v>212</v>
      </c>
      <c r="L20" s="113">
        <f t="shared" si="0"/>
        <v>0.59890446050441248</v>
      </c>
      <c r="M20" s="114">
        <f t="shared" si="1"/>
        <v>14110.169804757021</v>
      </c>
      <c r="Q20" t="s">
        <v>242</v>
      </c>
      <c r="R20" s="332">
        <v>0.59890446050441248</v>
      </c>
      <c r="S20" s="62">
        <v>14110169.804757021</v>
      </c>
    </row>
    <row r="21" spans="3:19">
      <c r="K21" s="112" t="s">
        <v>182</v>
      </c>
      <c r="L21" s="113">
        <f t="shared" si="0"/>
        <v>1.5801818816441271</v>
      </c>
      <c r="M21" s="114">
        <f t="shared" si="1"/>
        <v>47652.2925715772</v>
      </c>
      <c r="Q21" t="s">
        <v>182</v>
      </c>
      <c r="R21" s="332">
        <v>1.5801818816441271</v>
      </c>
      <c r="S21" s="62">
        <v>47652292.571577199</v>
      </c>
    </row>
    <row r="22" spans="3:19">
      <c r="K22" s="112" t="s">
        <v>183</v>
      </c>
      <c r="L22" s="113">
        <f t="shared" si="0"/>
        <v>-3.7318072026156779</v>
      </c>
      <c r="M22" s="114">
        <f t="shared" si="1"/>
        <v>202.86500000000001</v>
      </c>
      <c r="Q22" t="s">
        <v>183</v>
      </c>
      <c r="R22" s="332">
        <v>-3.7318072026156779</v>
      </c>
      <c r="S22" s="62">
        <v>202865</v>
      </c>
    </row>
    <row r="23" spans="3:19">
      <c r="K23" s="112" t="s">
        <v>184</v>
      </c>
      <c r="L23" s="113">
        <f t="shared" si="0"/>
        <v>1.9908576060078342</v>
      </c>
      <c r="M23" s="114">
        <f t="shared" si="1"/>
        <v>5067.5435632336666</v>
      </c>
      <c r="Q23" t="s">
        <v>184</v>
      </c>
      <c r="R23" s="332">
        <v>1.9908576060078342</v>
      </c>
      <c r="S23" s="62">
        <v>5067543.5632336671</v>
      </c>
    </row>
    <row r="24" spans="3:19">
      <c r="K24" s="112" t="s">
        <v>185</v>
      </c>
      <c r="L24" s="113">
        <f t="shared" si="0"/>
        <v>-0.51669163782279703</v>
      </c>
      <c r="M24" s="114">
        <f t="shared" si="1"/>
        <v>19858.241049633376</v>
      </c>
      <c r="Q24" t="s">
        <v>185</v>
      </c>
      <c r="R24" s="332">
        <v>-0.51669163782279703</v>
      </c>
      <c r="S24" s="62">
        <v>19858241.049633376</v>
      </c>
    </row>
    <row r="25" spans="3:19">
      <c r="K25" s="112" t="s">
        <v>186</v>
      </c>
      <c r="L25" s="113">
        <f t="shared" si="0"/>
        <v>-1.0484516009686695</v>
      </c>
      <c r="M25" s="114">
        <f t="shared" si="1"/>
        <v>1713.894709894231</v>
      </c>
      <c r="Q25" t="s">
        <v>186</v>
      </c>
      <c r="R25" s="332">
        <v>-1.0484516009686695</v>
      </c>
      <c r="S25" s="62">
        <v>1713894.7098942311</v>
      </c>
    </row>
    <row r="26" spans="3:19">
      <c r="K26" s="112" t="s">
        <v>187</v>
      </c>
      <c r="L26" s="113">
        <f t="shared" si="0"/>
        <v>-0.69416021814492357</v>
      </c>
      <c r="M26" s="114">
        <f t="shared" si="1"/>
        <v>28767.646453443936</v>
      </c>
      <c r="Q26" t="s">
        <v>187</v>
      </c>
      <c r="R26" s="332">
        <v>-0.69416021814492357</v>
      </c>
      <c r="S26" s="62">
        <v>28767646.453443937</v>
      </c>
    </row>
    <row r="27" spans="3:19">
      <c r="K27" s="112" t="s">
        <v>188</v>
      </c>
      <c r="L27" s="113">
        <f t="shared" si="0"/>
        <v>1.0790150735779047</v>
      </c>
      <c r="M27" s="114">
        <f t="shared" si="1"/>
        <v>210.59457700000002</v>
      </c>
      <c r="Q27" t="s">
        <v>188</v>
      </c>
      <c r="R27" s="332">
        <v>1.0790150735779047</v>
      </c>
      <c r="S27" s="62">
        <v>210594.57700000002</v>
      </c>
    </row>
    <row r="28" spans="3:19">
      <c r="K28" s="112" t="s">
        <v>189</v>
      </c>
      <c r="L28" s="113">
        <f t="shared" si="0"/>
        <v>3.8262442202926739</v>
      </c>
      <c r="M28" s="114">
        <f t="shared" si="1"/>
        <v>9399.5068577381298</v>
      </c>
      <c r="Q28" t="s">
        <v>189</v>
      </c>
      <c r="R28" s="332">
        <v>3.8262442202926739</v>
      </c>
      <c r="S28" s="62">
        <v>9399506.8577381298</v>
      </c>
    </row>
    <row r="29" spans="3:19">
      <c r="K29" s="112" t="s">
        <v>190</v>
      </c>
      <c r="L29" s="113">
        <f t="shared" si="0"/>
        <v>2.1821142512325364</v>
      </c>
      <c r="M29" s="114">
        <f t="shared" si="1"/>
        <v>5056.5488197388431</v>
      </c>
      <c r="Q29" t="s">
        <v>190</v>
      </c>
      <c r="R29" s="332">
        <v>2.1821142512325364</v>
      </c>
      <c r="S29" s="62">
        <v>5056548.8197388435</v>
      </c>
    </row>
    <row r="30" spans="3:19">
      <c r="K30" s="117" t="s">
        <v>191</v>
      </c>
      <c r="L30" s="118">
        <f t="shared" si="0"/>
        <v>2.0655334424785288</v>
      </c>
      <c r="M30" s="119">
        <f>S30/1000</f>
        <v>16543.216880869979</v>
      </c>
      <c r="Q30" t="s">
        <v>191</v>
      </c>
      <c r="R30" s="332">
        <v>2.0655334424785288</v>
      </c>
      <c r="S30" s="62">
        <v>16543216.880869979</v>
      </c>
    </row>
    <row r="31" spans="3:19">
      <c r="C31" s="324"/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autoPageBreaks="0"/>
  </sheetPr>
  <dimension ref="B1:H356"/>
  <sheetViews>
    <sheetView showGridLines="0" showRowColHeaders="0" topLeftCell="A2" workbookViewId="0"/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8" s="1" customFormat="1" ht="0.6" customHeight="1"/>
    <row r="2" spans="3:8" s="1" customFormat="1" ht="21" customHeight="1">
      <c r="E2" s="46" t="s">
        <v>30</v>
      </c>
      <c r="F2" s="46"/>
    </row>
    <row r="3" spans="3:8" s="1" customFormat="1" ht="15" customHeight="1">
      <c r="E3" s="78" t="s">
        <v>276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9" t="s">
        <v>257</v>
      </c>
      <c r="E7" s="92"/>
      <c r="F7" s="9"/>
    </row>
    <row r="8" spans="3:8" s="2" customFormat="1" ht="12.75" customHeight="1">
      <c r="C8" s="359"/>
      <c r="E8" s="92"/>
      <c r="F8" s="9"/>
    </row>
    <row r="9" spans="3:8" s="2" customFormat="1" ht="12.75" customHeight="1">
      <c r="C9" s="359"/>
      <c r="E9" s="92"/>
      <c r="F9" s="9"/>
    </row>
    <row r="10" spans="3:8" s="2" customFormat="1" ht="12.75" customHeight="1">
      <c r="C10" s="359" t="s">
        <v>258</v>
      </c>
      <c r="E10" s="92"/>
      <c r="F10" s="9"/>
      <c r="H10" s="80"/>
    </row>
    <row r="11" spans="3:8" s="2" customFormat="1" ht="12.75" customHeight="1">
      <c r="C11" s="359"/>
      <c r="E11" s="92"/>
      <c r="F11" s="7"/>
    </row>
    <row r="12" spans="3:8" s="2" customFormat="1" ht="12.75" customHeight="1">
      <c r="C12" s="359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2:8" s="2" customFormat="1" ht="12.75" customHeight="1">
      <c r="C17" s="3"/>
      <c r="D17" s="6"/>
      <c r="E17" s="92"/>
      <c r="F17" s="7"/>
    </row>
    <row r="18" spans="2:8" s="2" customFormat="1" ht="12.75" customHeight="1">
      <c r="C18" s="3"/>
      <c r="D18" s="6"/>
      <c r="E18" s="92"/>
      <c r="F18" s="7"/>
    </row>
    <row r="19" spans="2:8" s="2" customFormat="1" ht="12.75" customHeight="1">
      <c r="C19" s="3"/>
      <c r="D19" s="6"/>
      <c r="E19" s="92"/>
      <c r="F19" s="7"/>
    </row>
    <row r="20" spans="2:8" s="2" customFormat="1" ht="12.75" customHeight="1">
      <c r="C20" s="3"/>
      <c r="D20" s="6"/>
      <c r="E20" s="92"/>
      <c r="F20" s="7"/>
    </row>
    <row r="21" spans="2:8" s="2" customFormat="1" ht="12.75" customHeight="1">
      <c r="C21" s="3"/>
      <c r="D21" s="6"/>
      <c r="E21" s="92"/>
      <c r="F21" s="7"/>
    </row>
    <row r="22" spans="2:8" ht="12.75" customHeight="1">
      <c r="B22" s="2"/>
      <c r="C22" s="3"/>
      <c r="D22" s="9"/>
      <c r="E22" s="7"/>
      <c r="F22" s="9"/>
      <c r="G22" s="15"/>
      <c r="H22" s="1"/>
    </row>
    <row r="23" spans="2:8" ht="12.75" customHeight="1">
      <c r="B23" s="2"/>
      <c r="C23" s="3"/>
      <c r="D23" s="9"/>
      <c r="E23" s="7"/>
      <c r="F23" s="9"/>
      <c r="G23" s="15"/>
      <c r="H23" s="1"/>
    </row>
    <row r="24" spans="2:8" ht="12.75" customHeight="1">
      <c r="B24"/>
      <c r="C24"/>
      <c r="D24"/>
      <c r="E24"/>
      <c r="F24" s="79"/>
      <c r="G24"/>
      <c r="H24"/>
    </row>
    <row r="25" spans="2:8" ht="12.75" customHeight="1">
      <c r="B25"/>
      <c r="C25"/>
      <c r="D25"/>
      <c r="E25"/>
      <c r="F25" s="79"/>
      <c r="G25"/>
      <c r="H25"/>
    </row>
    <row r="26" spans="2:8" ht="12.75" customHeight="1">
      <c r="B26"/>
      <c r="C26"/>
      <c r="D26"/>
      <c r="E26"/>
      <c r="F26"/>
      <c r="G26"/>
      <c r="H26"/>
    </row>
    <row r="27" spans="2:8">
      <c r="B27"/>
      <c r="C27"/>
      <c r="D27"/>
      <c r="E27"/>
      <c r="F27"/>
      <c r="G27"/>
      <c r="H27"/>
    </row>
    <row r="28" spans="2:8">
      <c r="B28"/>
      <c r="C28"/>
      <c r="D28"/>
      <c r="E28"/>
      <c r="F28"/>
      <c r="G28"/>
      <c r="H28"/>
    </row>
    <row r="29" spans="2:8">
      <c r="B29"/>
      <c r="C29"/>
      <c r="D29"/>
      <c r="E29"/>
      <c r="F29"/>
      <c r="G29"/>
      <c r="H29"/>
    </row>
    <row r="30" spans="2:8">
      <c r="B30"/>
      <c r="C30"/>
      <c r="D30"/>
      <c r="E30"/>
      <c r="F30"/>
      <c r="G30"/>
      <c r="H30"/>
    </row>
    <row r="31" spans="2:8">
      <c r="B31"/>
      <c r="C31"/>
      <c r="D31"/>
      <c r="E31"/>
      <c r="F31"/>
      <c r="G31"/>
      <c r="H31"/>
    </row>
    <row r="32" spans="2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customSheetViews>
    <customSheetView guid="{30452EFC-DB6E-11D6-846D-0008C7298EBA}" showGridLines="0" showRowCol="0" outlineSymbols="0" showRuler="0"/>
    <customSheetView guid="{30452EFE-DB6E-11D6-846D-0008C7298EBA}" showGridLines="0" showRowCol="0" outlineSymbols="0" showRuler="0"/>
    <customSheetView guid="{30452EFF-DB6E-11D6-846D-0008C7298EBA}" showGridLines="0" showRowCol="0" outlineSymbols="0" showRuler="0"/>
    <customSheetView guid="{30452F00-DB6E-11D6-846D-0008C7298EBA}" showGridLines="0" showRowCol="0" outlineSymbols="0" showRuler="0"/>
    <customSheetView guid="{30452F01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S356"/>
  <sheetViews>
    <sheetView showGridLines="0" showRowColHeaders="0" tabSelected="1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30</v>
      </c>
      <c r="F2" s="46"/>
    </row>
    <row r="3" spans="3:19" s="1" customFormat="1" ht="15" customHeight="1">
      <c r="E3" s="78" t="s">
        <v>276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59" t="s">
        <v>119</v>
      </c>
      <c r="E7" s="92"/>
      <c r="F7" s="9"/>
    </row>
    <row r="8" spans="3:19" s="2" customFormat="1" ht="12.75" customHeight="1">
      <c r="C8" s="359"/>
      <c r="E8" s="92"/>
      <c r="F8" s="9"/>
    </row>
    <row r="9" spans="3:19" s="2" customFormat="1" ht="12.75" customHeight="1">
      <c r="C9" s="359"/>
      <c r="E9" s="92"/>
      <c r="F9" s="9"/>
      <c r="H9" s="80"/>
    </row>
    <row r="10" spans="3:19" s="2" customFormat="1" ht="12.75" customHeight="1">
      <c r="C10" s="3"/>
      <c r="E10" s="92"/>
      <c r="F10" s="9"/>
      <c r="I10" s="63"/>
      <c r="J10" s="63"/>
      <c r="K10" s="63"/>
      <c r="L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2"/>
      <c r="F11" s="7"/>
      <c r="I11" s="63"/>
      <c r="J11" s="63"/>
      <c r="K11" s="63"/>
      <c r="L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2"/>
      <c r="F12" s="7"/>
      <c r="I12" s="63"/>
      <c r="J12" s="63"/>
      <c r="K12" s="63"/>
      <c r="L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2"/>
      <c r="F13" s="7"/>
      <c r="I13" s="63"/>
      <c r="J13" s="63"/>
      <c r="K13" s="63"/>
      <c r="L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2"/>
      <c r="F14" s="7"/>
      <c r="I14" s="63"/>
      <c r="J14" s="63"/>
      <c r="K14" s="63"/>
      <c r="L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2"/>
      <c r="F15" s="7"/>
      <c r="I15" s="63"/>
      <c r="J15" s="63"/>
      <c r="K15" s="63"/>
      <c r="L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2"/>
      <c r="F16" s="7"/>
    </row>
    <row r="17" spans="2:19" s="2" customFormat="1" ht="12.75" customHeight="1">
      <c r="C17" s="3"/>
      <c r="D17" s="6"/>
      <c r="E17" s="92"/>
      <c r="F17" s="7"/>
    </row>
    <row r="18" spans="2:19" s="2" customFormat="1" ht="12.75" customHeight="1">
      <c r="C18" s="3"/>
      <c r="D18" s="6"/>
      <c r="E18" s="92"/>
      <c r="F18" s="7"/>
    </row>
    <row r="19" spans="2:19" s="2" customFormat="1" ht="12.75" customHeight="1">
      <c r="C19" s="3"/>
      <c r="D19" s="6"/>
      <c r="E19" s="92"/>
      <c r="F19" s="7"/>
    </row>
    <row r="20" spans="2:19" s="2" customFormat="1" ht="12.75" customHeight="1">
      <c r="C20" s="3"/>
      <c r="D20" s="6"/>
      <c r="E20" s="92"/>
      <c r="F20" s="7"/>
    </row>
    <row r="21" spans="2:19" s="2" customFormat="1" ht="12.75" customHeight="1">
      <c r="C21" s="3"/>
      <c r="D21" s="6"/>
      <c r="E21" s="92"/>
      <c r="F21" s="7"/>
    </row>
    <row r="22" spans="2:19" ht="12.75" customHeight="1">
      <c r="B22" s="2"/>
      <c r="C22" s="3"/>
      <c r="D22" s="9"/>
      <c r="E22" s="120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/>
      <c r="G24"/>
      <c r="H24"/>
    </row>
    <row r="25" spans="2:19" ht="12.75" customHeight="1">
      <c r="B25"/>
      <c r="C25"/>
      <c r="D25"/>
      <c r="E25"/>
      <c r="F25"/>
      <c r="G25"/>
      <c r="H25"/>
      <c r="I25"/>
      <c r="J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S356"/>
  <sheetViews>
    <sheetView showGridLines="0" showRowColHeaders="0" topLeftCell="A2" zoomScale="110" zoomScaleNormal="110" workbookViewId="0">
      <selection activeCell="C7" sqref="C7:C8"/>
    </sheetView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30</v>
      </c>
      <c r="F2" s="46"/>
    </row>
    <row r="3" spans="3:19" s="1" customFormat="1" ht="15" customHeight="1">
      <c r="E3" s="78" t="s">
        <v>276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59" t="s">
        <v>320</v>
      </c>
      <c r="E7" s="92"/>
      <c r="F7" s="9"/>
    </row>
    <row r="8" spans="3:19" s="2" customFormat="1" ht="12.75" customHeight="1">
      <c r="C8" s="359"/>
      <c r="E8" s="92"/>
      <c r="F8" s="9"/>
    </row>
    <row r="9" spans="3:19" s="2" customFormat="1" ht="12.75" customHeight="1">
      <c r="C9" s="325" t="s">
        <v>259</v>
      </c>
      <c r="E9" s="92"/>
      <c r="F9" s="9"/>
    </row>
    <row r="10" spans="3:19" s="2" customFormat="1" ht="12.75" customHeight="1">
      <c r="C10" s="3"/>
      <c r="D10" s="9"/>
      <c r="E10" s="92"/>
      <c r="F10" s="9"/>
      <c r="I10" s="63"/>
      <c r="J10" s="63"/>
      <c r="K10" s="63"/>
      <c r="L10" s="63"/>
      <c r="N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2"/>
      <c r="F11" s="7"/>
      <c r="I11" s="63"/>
      <c r="J11" s="63"/>
      <c r="K11" s="63"/>
      <c r="L11" s="63"/>
      <c r="N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2"/>
      <c r="F12" s="7"/>
      <c r="I12" s="63"/>
      <c r="J12" s="63"/>
      <c r="K12" s="63"/>
      <c r="L12" s="63"/>
      <c r="N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2"/>
      <c r="F13" s="7"/>
      <c r="I13" s="63"/>
      <c r="J13" s="63"/>
      <c r="K13" s="63"/>
      <c r="L13" s="63"/>
      <c r="N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2"/>
      <c r="F14" s="7"/>
      <c r="I14" s="63"/>
      <c r="J14" s="63"/>
      <c r="K14" s="63"/>
      <c r="L14" s="63"/>
      <c r="N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2"/>
      <c r="F15" s="7"/>
      <c r="I15" s="63"/>
      <c r="J15" s="63"/>
      <c r="K15" s="63"/>
      <c r="L15" s="63"/>
      <c r="N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2"/>
      <c r="F16" s="7"/>
    </row>
    <row r="17" spans="2:19" s="2" customFormat="1" ht="12.75" customHeight="1">
      <c r="C17" s="3"/>
      <c r="D17" s="6"/>
      <c r="E17" s="92"/>
      <c r="F17" s="7"/>
    </row>
    <row r="18" spans="2:19" s="2" customFormat="1" ht="12.75" customHeight="1">
      <c r="C18" s="3"/>
      <c r="D18" s="6"/>
      <c r="E18" s="92"/>
      <c r="F18" s="7"/>
    </row>
    <row r="19" spans="2:19" s="2" customFormat="1" ht="12.75" customHeight="1">
      <c r="C19" s="3"/>
      <c r="D19" s="6"/>
      <c r="E19" s="92"/>
      <c r="F19" s="7"/>
    </row>
    <row r="20" spans="2:19" s="2" customFormat="1" ht="12.75" customHeight="1">
      <c r="C20" s="3"/>
      <c r="D20" s="6"/>
      <c r="E20" s="92"/>
      <c r="F20" s="7"/>
    </row>
    <row r="21" spans="2:19" s="2" customFormat="1" ht="12.75" customHeight="1">
      <c r="C21" s="3"/>
      <c r="D21" s="6"/>
      <c r="E21" s="92"/>
      <c r="F21" s="7"/>
    </row>
    <row r="22" spans="2:19" ht="12.75" customHeight="1">
      <c r="B22" s="2"/>
      <c r="C22" s="3"/>
      <c r="D22" s="9"/>
      <c r="E22" s="7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 s="79"/>
      <c r="G24" s="79"/>
      <c r="H24" s="79"/>
    </row>
    <row r="25" spans="2:19" ht="12.75" customHeight="1">
      <c r="B25"/>
      <c r="C25"/>
      <c r="D25"/>
      <c r="E25"/>
      <c r="F25"/>
      <c r="G25"/>
      <c r="H25"/>
      <c r="I25"/>
      <c r="J25"/>
      <c r="N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N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N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N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N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N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321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322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1:P13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4.85546875" customWidth="1"/>
    <col min="6" max="6" width="14.28515625" customWidth="1"/>
    <col min="7" max="7" width="13.85546875" customWidth="1"/>
    <col min="8" max="9" width="14.28515625" customWidth="1"/>
  </cols>
  <sheetData>
    <row r="1" spans="3:16" ht="0.6" customHeight="1"/>
    <row r="2" spans="3:16" ht="21" customHeight="1">
      <c r="I2" s="46" t="s">
        <v>30</v>
      </c>
    </row>
    <row r="3" spans="3:16" ht="15" customHeight="1">
      <c r="I3" s="78" t="s">
        <v>276</v>
      </c>
    </row>
    <row r="4" spans="3:16" ht="19.899999999999999" customHeight="1">
      <c r="C4" s="4" t="str">
        <f>Indice!C4</f>
        <v>Demanda de energía eléctrica</v>
      </c>
    </row>
    <row r="5" spans="3:16" ht="12.6" customHeight="1"/>
    <row r="7" spans="3:16">
      <c r="C7" s="359" t="s">
        <v>280</v>
      </c>
      <c r="E7" s="122"/>
      <c r="F7" s="124" t="s">
        <v>215</v>
      </c>
      <c r="G7" s="360" t="s">
        <v>172</v>
      </c>
      <c r="H7" s="360"/>
      <c r="I7" s="360"/>
      <c r="K7" s="347"/>
      <c r="L7" s="347"/>
      <c r="M7" s="347"/>
      <c r="N7" s="347"/>
      <c r="O7" s="347"/>
    </row>
    <row r="8" spans="3:16">
      <c r="C8" s="359"/>
      <c r="E8" s="97"/>
      <c r="F8" s="121" t="s">
        <v>216</v>
      </c>
      <c r="G8" s="121" t="s">
        <v>24</v>
      </c>
      <c r="H8" s="121" t="s">
        <v>25</v>
      </c>
      <c r="I8" s="121" t="s">
        <v>173</v>
      </c>
      <c r="K8" s="347"/>
      <c r="L8" s="349"/>
      <c r="M8" s="349"/>
      <c r="N8" s="349"/>
      <c r="O8" s="349"/>
      <c r="P8" s="349"/>
    </row>
    <row r="9" spans="3:16">
      <c r="C9" s="359"/>
      <c r="E9" s="131" t="s">
        <v>167</v>
      </c>
      <c r="F9" s="129">
        <v>1.9</v>
      </c>
      <c r="G9" s="130">
        <v>-0.3</v>
      </c>
      <c r="H9" s="130">
        <v>0.4</v>
      </c>
      <c r="I9" s="130">
        <v>1.8</v>
      </c>
      <c r="K9" s="350"/>
      <c r="L9" s="350"/>
      <c r="M9" s="349"/>
      <c r="N9" s="349"/>
      <c r="O9" s="349"/>
      <c r="P9" s="349"/>
    </row>
    <row r="10" spans="3:16">
      <c r="E10" s="125" t="s">
        <v>168</v>
      </c>
      <c r="F10" s="126">
        <v>2</v>
      </c>
      <c r="G10" s="127">
        <v>-0.3</v>
      </c>
      <c r="H10" s="127">
        <v>0.1</v>
      </c>
      <c r="I10" s="127">
        <v>2.2000000000000002</v>
      </c>
      <c r="K10" s="350"/>
      <c r="L10" s="350"/>
      <c r="M10" s="349"/>
      <c r="N10" s="349"/>
      <c r="O10" s="349"/>
      <c r="P10" s="349"/>
    </row>
    <row r="11" spans="3:16">
      <c r="E11" s="125" t="s">
        <v>169</v>
      </c>
      <c r="F11" s="126">
        <v>0.4</v>
      </c>
      <c r="G11" s="127">
        <v>-0.4</v>
      </c>
      <c r="H11" s="127">
        <v>1</v>
      </c>
      <c r="I11" s="127">
        <v>-0.2</v>
      </c>
      <c r="K11" s="350"/>
      <c r="L11" s="350"/>
      <c r="M11" s="349"/>
      <c r="N11" s="349"/>
      <c r="O11" s="349"/>
      <c r="P11" s="349"/>
    </row>
    <row r="12" spans="3:16">
      <c r="E12" s="128" t="s">
        <v>170</v>
      </c>
      <c r="F12" s="129">
        <v>4.7</v>
      </c>
      <c r="G12" s="130">
        <v>-0.2</v>
      </c>
      <c r="H12" s="130">
        <v>0.6</v>
      </c>
      <c r="I12" s="130">
        <v>4.3</v>
      </c>
      <c r="K12" s="350"/>
      <c r="L12" s="350"/>
      <c r="M12" s="349"/>
      <c r="N12" s="349"/>
      <c r="O12" s="349"/>
      <c r="P12" s="349"/>
    </row>
    <row r="13" spans="3:16">
      <c r="K13" s="347"/>
      <c r="L13" s="347"/>
      <c r="M13" s="347"/>
      <c r="N13" s="347"/>
      <c r="O13" s="347"/>
    </row>
  </sheetData>
  <mergeCells count="2">
    <mergeCell ref="C7:C9"/>
    <mergeCell ref="G7:I7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E21"/>
  <sheetViews>
    <sheetView showGridLines="0" showRowColHeaders="0" topLeftCell="A2" workbookViewId="0">
      <selection activeCell="E9" sqref="E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308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210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E21"/>
  <sheetViews>
    <sheetView showGridLines="0" showRowColHeaders="0" topLeftCell="A2" workbookViewId="0">
      <selection activeCell="C16" sqref="C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2.75" customHeight="1">
      <c r="C7" s="359" t="s">
        <v>323</v>
      </c>
      <c r="E7" s="92"/>
    </row>
    <row r="8" spans="3:5">
      <c r="C8" s="359"/>
      <c r="E8" s="92"/>
    </row>
    <row r="9" spans="3:5">
      <c r="C9" s="358" t="s">
        <v>324</v>
      </c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C1:E22"/>
  <sheetViews>
    <sheetView showGridLines="0" showRowColHeaders="0" topLeftCell="A2" workbookViewId="0">
      <selection activeCell="E22" sqref="E2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325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356" t="s">
        <v>326</v>
      </c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1:E22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2.75" customHeight="1">
      <c r="C7" s="359" t="s">
        <v>327</v>
      </c>
      <c r="E7" s="92"/>
    </row>
    <row r="8" spans="3:5">
      <c r="C8" s="359"/>
      <c r="E8" s="92"/>
    </row>
    <row r="9" spans="3:5">
      <c r="C9" s="359"/>
      <c r="E9" s="92"/>
    </row>
    <row r="10" spans="3:5">
      <c r="C10" s="359"/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2" spans="5:5">
      <c r="E22" s="356" t="s">
        <v>326</v>
      </c>
    </row>
  </sheetData>
  <mergeCells count="1">
    <mergeCell ref="C7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C1:P41"/>
  <sheetViews>
    <sheetView showGridLines="0" showRowColHeaders="0" topLeftCell="A2" workbookViewId="0">
      <selection activeCell="C11" sqref="C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3.15" customHeight="1">
      <c r="C7" s="359" t="s">
        <v>328</v>
      </c>
      <c r="E7" s="92"/>
    </row>
    <row r="8" spans="3:5" ht="13.15" customHeight="1">
      <c r="C8" s="359"/>
      <c r="E8" s="92"/>
    </row>
    <row r="9" spans="3:5">
      <c r="C9" s="359"/>
      <c r="E9" s="92"/>
    </row>
    <row r="10" spans="3:5">
      <c r="C10" s="359"/>
      <c r="E10" s="92"/>
    </row>
    <row r="11" spans="3:5">
      <c r="C11" s="358" t="s">
        <v>28</v>
      </c>
      <c r="E11" s="92"/>
    </row>
    <row r="12" spans="3:5">
      <c r="C12" s="358"/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4:16">
      <c r="E17" s="92"/>
    </row>
    <row r="18" spans="4:16">
      <c r="E18" s="92"/>
    </row>
    <row r="19" spans="4:16">
      <c r="E19" s="92"/>
    </row>
    <row r="20" spans="4:16">
      <c r="E20" s="92"/>
    </row>
    <row r="21" spans="4:16">
      <c r="E21" s="92"/>
    </row>
    <row r="26" spans="4:16">
      <c r="D26" s="361"/>
      <c r="E26" s="361"/>
      <c r="F26" s="361"/>
      <c r="G26" s="361"/>
      <c r="H26" s="361"/>
      <c r="I26" s="361"/>
      <c r="J26" s="361"/>
      <c r="K26" s="361"/>
      <c r="L26" s="361"/>
      <c r="M26" s="361"/>
    </row>
    <row r="28" spans="4:16">
      <c r="D28" s="62"/>
      <c r="E28" s="87"/>
      <c r="F28" s="62"/>
      <c r="G28" s="87"/>
      <c r="H28" s="62"/>
      <c r="I28" s="87"/>
      <c r="J28" s="62"/>
      <c r="K28" s="87"/>
      <c r="L28" s="62"/>
      <c r="M28" s="87"/>
      <c r="P28" s="20"/>
    </row>
    <row r="29" spans="4:16">
      <c r="D29" s="62"/>
      <c r="E29" s="87"/>
      <c r="F29" s="62"/>
      <c r="G29" s="87"/>
      <c r="H29" s="62"/>
      <c r="I29" s="87"/>
      <c r="J29" s="62"/>
      <c r="K29" s="87"/>
      <c r="L29" s="62"/>
      <c r="M29" s="87"/>
      <c r="P29" s="20"/>
    </row>
    <row r="30" spans="4:16">
      <c r="D30" s="62"/>
      <c r="E30" s="87"/>
      <c r="F30" s="62"/>
      <c r="G30" s="87"/>
      <c r="H30" s="62"/>
      <c r="I30" s="87"/>
      <c r="J30" s="62"/>
      <c r="K30" s="87"/>
      <c r="L30" s="62"/>
      <c r="M30" s="87"/>
      <c r="P30" s="20"/>
    </row>
    <row r="31" spans="4:16">
      <c r="D31" s="62"/>
      <c r="E31" s="87"/>
      <c r="F31" s="62"/>
      <c r="G31" s="87"/>
      <c r="H31" s="62"/>
      <c r="I31" s="87"/>
      <c r="J31" s="62"/>
      <c r="K31" s="87"/>
      <c r="L31" s="62"/>
      <c r="M31" s="87"/>
      <c r="P31" s="20"/>
    </row>
    <row r="32" spans="4:16">
      <c r="D32" s="62"/>
      <c r="E32" s="87"/>
      <c r="F32" s="62"/>
      <c r="G32" s="87"/>
      <c r="H32" s="62"/>
      <c r="I32" s="87"/>
      <c r="J32" s="62"/>
      <c r="K32" s="87"/>
      <c r="L32" s="62"/>
      <c r="M32" s="87"/>
      <c r="P32" s="20"/>
    </row>
    <row r="33" spans="4:16">
      <c r="D33" s="62"/>
      <c r="E33" s="87"/>
      <c r="F33" s="62"/>
      <c r="G33" s="87"/>
      <c r="H33" s="62"/>
      <c r="I33" s="87"/>
      <c r="J33" s="62"/>
      <c r="K33" s="87"/>
      <c r="L33" s="62"/>
      <c r="M33" s="87"/>
      <c r="P33" s="20"/>
    </row>
    <row r="34" spans="4:16">
      <c r="D34" s="62"/>
      <c r="E34" s="87"/>
      <c r="F34" s="62"/>
      <c r="G34" s="87"/>
      <c r="H34" s="62"/>
      <c r="I34" s="87"/>
      <c r="J34" s="62"/>
      <c r="K34" s="87"/>
      <c r="L34" s="62"/>
      <c r="M34" s="87"/>
      <c r="P34" s="20"/>
    </row>
    <row r="35" spans="4:16">
      <c r="D35" s="62"/>
      <c r="E35" s="87"/>
      <c r="F35" s="62"/>
      <c r="G35" s="87"/>
      <c r="H35" s="62"/>
      <c r="I35" s="87"/>
      <c r="J35" s="62"/>
      <c r="K35" s="87"/>
      <c r="L35" s="62"/>
      <c r="M35" s="87"/>
      <c r="P35" s="20"/>
    </row>
    <row r="36" spans="4:16">
      <c r="D36" s="62"/>
      <c r="E36" s="87"/>
      <c r="F36" s="62"/>
      <c r="G36" s="87"/>
      <c r="H36" s="62"/>
      <c r="I36" s="87"/>
      <c r="J36" s="62"/>
      <c r="K36" s="87"/>
      <c r="L36" s="62"/>
      <c r="M36" s="87"/>
      <c r="P36" s="20"/>
    </row>
    <row r="37" spans="4:16">
      <c r="D37" s="62"/>
      <c r="E37" s="87"/>
      <c r="F37" s="62"/>
      <c r="G37" s="87"/>
      <c r="H37" s="62"/>
      <c r="I37" s="87"/>
      <c r="J37" s="62"/>
      <c r="K37" s="87"/>
      <c r="L37" s="62"/>
      <c r="M37" s="87"/>
      <c r="P37" s="20"/>
    </row>
    <row r="38" spans="4:16">
      <c r="D38" s="62"/>
      <c r="E38" s="87"/>
      <c r="F38" s="62"/>
      <c r="G38" s="87"/>
      <c r="H38" s="62"/>
      <c r="I38" s="87"/>
      <c r="J38" s="62"/>
      <c r="K38" s="87"/>
      <c r="L38" s="62"/>
      <c r="M38" s="87"/>
      <c r="P38" s="20"/>
    </row>
    <row r="39" spans="4:16">
      <c r="D39" s="62"/>
      <c r="E39" s="87"/>
      <c r="F39" s="62"/>
      <c r="G39" s="87"/>
      <c r="H39" s="62"/>
      <c r="I39" s="87"/>
      <c r="J39" s="62"/>
      <c r="K39" s="87"/>
      <c r="L39" s="62"/>
      <c r="M39" s="87"/>
      <c r="P39" s="20"/>
    </row>
    <row r="41" spans="4:16">
      <c r="E41" s="87"/>
      <c r="G41" s="87"/>
      <c r="I41" s="87"/>
      <c r="K41" s="87"/>
      <c r="M41" s="87"/>
    </row>
  </sheetData>
  <mergeCells count="6">
    <mergeCell ref="C7:C10"/>
    <mergeCell ref="L26:M26"/>
    <mergeCell ref="D26:E26"/>
    <mergeCell ref="F26:G26"/>
    <mergeCell ref="H26:I26"/>
    <mergeCell ref="J26:K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C1:S44"/>
  <sheetViews>
    <sheetView showGridLines="0" showRowColHeaders="0" topLeftCell="A2" workbookViewId="0">
      <selection activeCell="C11" sqref="C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6" width="8.7109375" style="34" bestFit="1" customWidth="1"/>
    <col min="7" max="7" width="6.140625" style="34" bestFit="1" customWidth="1"/>
    <col min="8" max="8" width="0.5703125" style="34" customWidth="1"/>
    <col min="9" max="9" width="8.42578125" style="34" bestFit="1" customWidth="1"/>
    <col min="10" max="10" width="6.140625" style="34" bestFit="1" customWidth="1"/>
    <col min="11" max="11" width="0.5703125" style="34" customWidth="1"/>
    <col min="12" max="12" width="8.28515625" style="34" customWidth="1"/>
    <col min="13" max="13" width="6.140625" style="34" bestFit="1" customWidth="1"/>
    <col min="14" max="14" width="0.5703125" style="34" customWidth="1"/>
    <col min="15" max="15" width="8.42578125" style="34" bestFit="1" customWidth="1"/>
    <col min="16" max="16" width="6.140625" style="34" bestFit="1" customWidth="1"/>
    <col min="17" max="17" width="0.5703125" style="34" customWidth="1"/>
    <col min="18" max="18" width="8.28515625" style="34" customWidth="1"/>
    <col min="19" max="19" width="4.85546875" style="34" customWidth="1"/>
  </cols>
  <sheetData>
    <row r="1" spans="3:19" ht="0.6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1" customHeight="1">
      <c r="E2" s="30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6" t="s">
        <v>30</v>
      </c>
    </row>
    <row r="3" spans="3:19" ht="15" customHeight="1">
      <c r="E3" s="30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00" t="s">
        <v>276</v>
      </c>
    </row>
    <row r="4" spans="3:19" ht="19.899999999999999" customHeight="1">
      <c r="C4" s="4" t="str">
        <f>Indice!C4</f>
        <v>Demanda de energía eléctrica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12.6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3:19"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13.15" customHeight="1">
      <c r="C7" s="359" t="s">
        <v>329</v>
      </c>
      <c r="E7" s="35"/>
      <c r="F7" s="36">
        <v>2013</v>
      </c>
      <c r="G7" s="36"/>
      <c r="H7" s="37"/>
      <c r="I7" s="36">
        <v>2014</v>
      </c>
      <c r="J7" s="36"/>
      <c r="K7" s="37"/>
      <c r="L7" s="36">
        <v>2015</v>
      </c>
      <c r="M7" s="36"/>
      <c r="N7" s="37"/>
      <c r="O7" s="36">
        <v>2016</v>
      </c>
      <c r="P7" s="36"/>
      <c r="Q7" s="37"/>
      <c r="R7" s="36">
        <v>2017</v>
      </c>
      <c r="S7" s="36"/>
    </row>
    <row r="8" spans="3:19" ht="13.15" customHeight="1">
      <c r="C8" s="359"/>
      <c r="E8" s="38"/>
      <c r="F8" s="39" t="s">
        <v>0</v>
      </c>
      <c r="G8" s="39" t="s">
        <v>1</v>
      </c>
      <c r="H8" s="39"/>
      <c r="I8" s="39" t="s">
        <v>0</v>
      </c>
      <c r="J8" s="39" t="s">
        <v>1</v>
      </c>
      <c r="K8" s="39"/>
      <c r="L8" s="39" t="s">
        <v>0</v>
      </c>
      <c r="M8" s="39" t="s">
        <v>1</v>
      </c>
      <c r="N8" s="39"/>
      <c r="O8" s="39" t="s">
        <v>0</v>
      </c>
      <c r="P8" s="39" t="s">
        <v>1</v>
      </c>
      <c r="Q8" s="39"/>
      <c r="R8" s="39" t="s">
        <v>0</v>
      </c>
      <c r="S8" s="39" t="s">
        <v>1</v>
      </c>
    </row>
    <row r="9" spans="3:19">
      <c r="C9" s="359"/>
      <c r="E9" s="103" t="s">
        <v>3</v>
      </c>
      <c r="F9" s="104">
        <f>'Data 2'!G45/1000</f>
        <v>1213.7525599999999</v>
      </c>
      <c r="G9" s="105">
        <f>+F9/F$21*100</f>
        <v>8.2518484467640683</v>
      </c>
      <c r="H9" s="105"/>
      <c r="I9" s="104">
        <f>+'Data 2'!G57/1000</f>
        <v>1186.3572450000001</v>
      </c>
      <c r="J9" s="105">
        <f>+I9/I$21*100</f>
        <v>8.1326829218932772</v>
      </c>
      <c r="K9" s="105"/>
      <c r="L9" s="104">
        <f>'Data 2'!G69/1000</f>
        <v>1219.4247790000002</v>
      </c>
      <c r="M9" s="105">
        <f>+L9/L$21*100</f>
        <v>8.1924588955417743</v>
      </c>
      <c r="N9" s="105">
        <v>22530.412876999999</v>
      </c>
      <c r="O9" s="104">
        <f>+'Data 2'!G81/1000</f>
        <v>1173.462182</v>
      </c>
      <c r="P9" s="105">
        <f>+O9/O$21*100</f>
        <v>7.8084178900104826</v>
      </c>
      <c r="Q9" s="105"/>
      <c r="R9" s="104">
        <f>+'Data 2'!G93/1000</f>
        <v>1262.698545</v>
      </c>
      <c r="S9" s="105">
        <f>+R9/R$21*100</f>
        <v>8.1992802407149519</v>
      </c>
    </row>
    <row r="10" spans="3:19">
      <c r="C10" s="359"/>
      <c r="E10" s="100" t="s">
        <v>5</v>
      </c>
      <c r="F10" s="104">
        <f>'Data 2'!G46/1000</f>
        <v>1116.7930789999996</v>
      </c>
      <c r="G10" s="105">
        <f t="shared" ref="G10:G20" si="0">+F10/F$21*100</f>
        <v>7.5926572993617478</v>
      </c>
      <c r="H10" s="105"/>
      <c r="I10" s="104">
        <f>+'Data 2'!G58/1000</f>
        <v>1076.7889480000001</v>
      </c>
      <c r="J10" s="105">
        <f t="shared" ref="J10:J20" si="1">+I10/I$21*100</f>
        <v>7.3815734044621859</v>
      </c>
      <c r="K10" s="105"/>
      <c r="L10" s="104">
        <f>'Data 2'!G70/1000</f>
        <v>1127.5351740000001</v>
      </c>
      <c r="M10" s="105">
        <f t="shared" ref="M10:M20" si="2">+L10/L$21*100</f>
        <v>7.5751171579830103</v>
      </c>
      <c r="N10" s="105">
        <v>21052.741961000003</v>
      </c>
      <c r="O10" s="104">
        <f>+'Data 2'!G82/1000</f>
        <v>1118.3181909999998</v>
      </c>
      <c r="P10" s="105">
        <f t="shared" ref="P10:P20" si="3">+O10/O$21*100</f>
        <v>7.4414803504324247</v>
      </c>
      <c r="Q10" s="105"/>
      <c r="R10" s="104">
        <f>+'Data 2'!G94/1000</f>
        <v>1093.971043</v>
      </c>
      <c r="S10" s="105">
        <f t="shared" ref="S10:S20" si="4">+R10/R$21*100</f>
        <v>7.1036552566742905</v>
      </c>
    </row>
    <row r="11" spans="3:19">
      <c r="E11" s="100" t="s">
        <v>7</v>
      </c>
      <c r="F11" s="104">
        <f>'Data 2'!G47/1000</f>
        <v>1170.5501529999999</v>
      </c>
      <c r="G11" s="105">
        <f t="shared" si="0"/>
        <v>7.958131484305575</v>
      </c>
      <c r="H11" s="105"/>
      <c r="I11" s="104">
        <f>+'Data 2'!G59/1000</f>
        <v>1157.7146369999998</v>
      </c>
      <c r="J11" s="105">
        <f t="shared" si="1"/>
        <v>7.9363329186359648</v>
      </c>
      <c r="K11" s="105"/>
      <c r="L11" s="104">
        <f>'Data 2'!G71/1000</f>
        <v>1186.436518</v>
      </c>
      <c r="M11" s="105">
        <f t="shared" si="2"/>
        <v>7.9708339319261166</v>
      </c>
      <c r="N11" s="105">
        <v>21103.814710000002</v>
      </c>
      <c r="O11" s="104">
        <f>+'Data 2'!G83/1000</f>
        <v>1202.6689949999998</v>
      </c>
      <c r="P11" s="105">
        <f t="shared" si="3"/>
        <v>8.0027650148157292</v>
      </c>
      <c r="Q11" s="105"/>
      <c r="R11" s="104">
        <f>+'Data 2'!G95/1000</f>
        <v>1181.5935749999999</v>
      </c>
      <c r="S11" s="105">
        <f t="shared" si="4"/>
        <v>7.672628506951547</v>
      </c>
    </row>
    <row r="12" spans="3:19">
      <c r="E12" s="100" t="s">
        <v>9</v>
      </c>
      <c r="F12" s="104">
        <f>'Data 2'!G48/1000</f>
        <v>1125.47027</v>
      </c>
      <c r="G12" s="105">
        <f t="shared" si="0"/>
        <v>7.6516502666561932</v>
      </c>
      <c r="H12" s="105"/>
      <c r="I12" s="104">
        <f>+'Data 2'!G60/1000</f>
        <v>1096.872799</v>
      </c>
      <c r="J12" s="105">
        <f t="shared" si="1"/>
        <v>7.5192516567103507</v>
      </c>
      <c r="K12" s="105"/>
      <c r="L12" s="104">
        <f>'Data 2'!G72/1000</f>
        <v>1103.2570800000001</v>
      </c>
      <c r="M12" s="105">
        <f t="shared" si="2"/>
        <v>7.4120096907719475</v>
      </c>
      <c r="N12" s="105">
        <v>19100.026852999999</v>
      </c>
      <c r="O12" s="104">
        <f>+'Data 2'!G84/1000</f>
        <v>1138.9145830000002</v>
      </c>
      <c r="P12" s="105">
        <f t="shared" si="3"/>
        <v>7.578532262483284</v>
      </c>
      <c r="Q12" s="105"/>
      <c r="R12" s="104">
        <f>+'Data 2'!G96/1000</f>
        <v>1154.0355039999999</v>
      </c>
      <c r="S12" s="105">
        <f t="shared" si="4"/>
        <v>7.4936813244135969</v>
      </c>
    </row>
    <row r="13" spans="3:19">
      <c r="E13" s="100" t="s">
        <v>10</v>
      </c>
      <c r="F13" s="104">
        <f>'Data 2'!G49/1000</f>
        <v>1179.759331</v>
      </c>
      <c r="G13" s="105">
        <f t="shared" si="0"/>
        <v>8.0207412316953342</v>
      </c>
      <c r="H13" s="105"/>
      <c r="I13" s="104">
        <f>+'Data 2'!G61/1000</f>
        <v>1169.1767109999998</v>
      </c>
      <c r="J13" s="105">
        <f t="shared" si="1"/>
        <v>8.0149074069379918</v>
      </c>
      <c r="K13" s="105"/>
      <c r="L13" s="104">
        <f>'Data 2'!G73/1000</f>
        <v>1187.8421000000001</v>
      </c>
      <c r="M13" s="105">
        <f t="shared" si="2"/>
        <v>7.9802770504830134</v>
      </c>
      <c r="N13" s="105">
        <v>19255.983743999997</v>
      </c>
      <c r="O13" s="104">
        <f>+'Data 2'!G85/1000</f>
        <v>1207.317534</v>
      </c>
      <c r="P13" s="105">
        <f t="shared" si="3"/>
        <v>8.0336971877027548</v>
      </c>
      <c r="Q13" s="105"/>
      <c r="R13" s="104">
        <f>+'Data 2'!G97/1000</f>
        <v>1248.3872590000001</v>
      </c>
      <c r="S13" s="105">
        <f t="shared" si="4"/>
        <v>8.1063505030640552</v>
      </c>
    </row>
    <row r="14" spans="3:19">
      <c r="E14" s="100" t="s">
        <v>12</v>
      </c>
      <c r="F14" s="104">
        <f>'Data 2'!G50/1000</f>
        <v>1198.1674130000001</v>
      </c>
      <c r="G14" s="105">
        <f t="shared" si="0"/>
        <v>8.1458908774020404</v>
      </c>
      <c r="H14" s="105"/>
      <c r="I14" s="104">
        <f>+'Data 2'!G62/1000</f>
        <v>1232.0452349999998</v>
      </c>
      <c r="J14" s="105">
        <f t="shared" si="1"/>
        <v>8.4458819499049689</v>
      </c>
      <c r="K14" s="105"/>
      <c r="L14" s="104">
        <f>'Data 2'!G74/1000</f>
        <v>1242.9298869999998</v>
      </c>
      <c r="M14" s="105">
        <f t="shared" si="2"/>
        <v>8.3503732125553913</v>
      </c>
      <c r="N14" s="105">
        <v>20562.727529</v>
      </c>
      <c r="O14" s="104">
        <f>+'Data 2'!G86/1000</f>
        <v>1277.421006</v>
      </c>
      <c r="P14" s="105">
        <f t="shared" si="3"/>
        <v>8.5001776702554093</v>
      </c>
      <c r="Q14" s="105"/>
      <c r="R14" s="104">
        <f>+'Data 2'!G98/1000</f>
        <v>1346.868332</v>
      </c>
      <c r="S14" s="105">
        <f t="shared" si="4"/>
        <v>8.7458332356059749</v>
      </c>
    </row>
    <row r="15" spans="3:19">
      <c r="E15" s="100" t="s">
        <v>13</v>
      </c>
      <c r="F15" s="104">
        <f>'Data 2'!G51/1000</f>
        <v>1407.7338440000001</v>
      </c>
      <c r="G15" s="105">
        <f t="shared" si="0"/>
        <v>9.5706544454733109</v>
      </c>
      <c r="H15" s="105"/>
      <c r="I15" s="104">
        <f>+'Data 2'!G63/1000</f>
        <v>1370.1373530000001</v>
      </c>
      <c r="J15" s="105">
        <f t="shared" si="1"/>
        <v>9.3925271652816189</v>
      </c>
      <c r="K15" s="105"/>
      <c r="L15" s="104">
        <f>'Data 2'!G75/1000</f>
        <v>1504.320534</v>
      </c>
      <c r="M15" s="105">
        <f t="shared" si="2"/>
        <v>10.106473439567894</v>
      </c>
      <c r="N15" s="105">
        <v>21572.715988000004</v>
      </c>
      <c r="O15" s="104">
        <f>+'Data 2'!G87/1000</f>
        <v>1445.2472639999999</v>
      </c>
      <c r="P15" s="105">
        <f t="shared" si="3"/>
        <v>9.6169222705349213</v>
      </c>
      <c r="Q15" s="105"/>
      <c r="R15" s="104">
        <f>+'Data 2'!G99/1000</f>
        <v>1488.2853970000001</v>
      </c>
      <c r="S15" s="105">
        <f t="shared" si="4"/>
        <v>9.6641190381404218</v>
      </c>
    </row>
    <row r="16" spans="3:19">
      <c r="E16" s="100" t="s">
        <v>14</v>
      </c>
      <c r="F16" s="104">
        <f>'Data 2'!G52/1000</f>
        <v>1441.9236559999999</v>
      </c>
      <c r="G16" s="105">
        <f t="shared" si="0"/>
        <v>9.8030981546320817</v>
      </c>
      <c r="H16" s="105"/>
      <c r="I16" s="104">
        <f>+'Data 2'!G64/1000</f>
        <v>1415.0301549999999</v>
      </c>
      <c r="J16" s="105">
        <f t="shared" si="1"/>
        <v>9.7002750428118265</v>
      </c>
      <c r="K16" s="105"/>
      <c r="L16" s="104">
        <f>'Data 2'!G76/1000</f>
        <v>1464.1067549999998</v>
      </c>
      <c r="M16" s="105">
        <f t="shared" si="2"/>
        <v>9.8363052937622371</v>
      </c>
      <c r="N16" s="105">
        <v>19583.977256999999</v>
      </c>
      <c r="O16" s="104">
        <f>+'Data 2'!G88/1000</f>
        <v>1484.8317440000001</v>
      </c>
      <c r="P16" s="105">
        <f t="shared" si="3"/>
        <v>9.8803241649802622</v>
      </c>
      <c r="Q16" s="105"/>
      <c r="R16" s="104">
        <f>+'Data 2'!G100/1000</f>
        <v>1556.47235</v>
      </c>
      <c r="S16" s="105">
        <f t="shared" si="4"/>
        <v>10.106888168287362</v>
      </c>
    </row>
    <row r="17" spans="4:19">
      <c r="E17" s="100" t="s">
        <v>16</v>
      </c>
      <c r="F17" s="104">
        <f>'Data 2'!G53/1000</f>
        <v>1271.9161940000001</v>
      </c>
      <c r="G17" s="105">
        <f t="shared" si="0"/>
        <v>8.6472811805010465</v>
      </c>
      <c r="H17" s="105"/>
      <c r="I17" s="104">
        <f>+'Data 2'!G65/1000</f>
        <v>1356.9033850000001</v>
      </c>
      <c r="J17" s="105">
        <f t="shared" si="1"/>
        <v>9.3018060389125683</v>
      </c>
      <c r="K17" s="105"/>
      <c r="L17" s="104">
        <f>'Data 2'!G77/1000</f>
        <v>1308.1347969999999</v>
      </c>
      <c r="M17" s="105">
        <f t="shared" si="2"/>
        <v>8.7884392205305346</v>
      </c>
      <c r="N17" s="105">
        <v>19539.287537</v>
      </c>
      <c r="O17" s="104">
        <f>+'Data 2'!G89/1000</f>
        <v>1357.7978059999998</v>
      </c>
      <c r="P17" s="105">
        <f t="shared" si="3"/>
        <v>9.0350186329118376</v>
      </c>
      <c r="Q17" s="105"/>
      <c r="R17" s="104">
        <f>+'Data 2'!G101/1000</f>
        <v>1334.7145069999999</v>
      </c>
      <c r="S17" s="105">
        <f t="shared" si="4"/>
        <v>8.6669128808101217</v>
      </c>
    </row>
    <row r="18" spans="4:19">
      <c r="E18" s="100" t="s">
        <v>18</v>
      </c>
      <c r="F18" s="104">
        <f>'Data 2'!G54/1000</f>
        <v>1245.8583850000002</v>
      </c>
      <c r="G18" s="105">
        <f t="shared" si="0"/>
        <v>8.4701239098933332</v>
      </c>
      <c r="H18" s="105"/>
      <c r="I18" s="104">
        <f>+'Data 2'!G66/1000</f>
        <v>1253.7670639999999</v>
      </c>
      <c r="J18" s="105">
        <f t="shared" si="1"/>
        <v>8.5947888230118021</v>
      </c>
      <c r="K18" s="105"/>
      <c r="L18" s="104">
        <f>'Data 2'!G78/1000</f>
        <v>1242.6219289999999</v>
      </c>
      <c r="M18" s="105">
        <f t="shared" si="2"/>
        <v>8.348304258979903</v>
      </c>
      <c r="N18" s="105">
        <v>19277.604965999999</v>
      </c>
      <c r="O18" s="104">
        <f>+'Data 2'!G90/1000</f>
        <v>1277.9337890000002</v>
      </c>
      <c r="P18" s="105">
        <f t="shared" si="3"/>
        <v>8.5035898159660359</v>
      </c>
      <c r="Q18" s="105"/>
      <c r="R18" s="104">
        <f>+'Data 2'!G102/1000</f>
        <v>1301.8940899999998</v>
      </c>
      <c r="S18" s="105">
        <f t="shared" si="4"/>
        <v>8.4537948744057303</v>
      </c>
    </row>
    <row r="19" spans="4:19">
      <c r="E19" s="100" t="s">
        <v>20</v>
      </c>
      <c r="F19" s="104">
        <f>'Data 2'!G55/1000</f>
        <v>1139.916379</v>
      </c>
      <c r="G19" s="105">
        <f t="shared" si="0"/>
        <v>7.749863943843768</v>
      </c>
      <c r="H19" s="105"/>
      <c r="I19" s="104">
        <f>+'Data 2'!G67/1000</f>
        <v>1097.3159509999998</v>
      </c>
      <c r="J19" s="105">
        <f t="shared" si="1"/>
        <v>7.5222895398752998</v>
      </c>
      <c r="K19" s="105"/>
      <c r="L19" s="104">
        <f>'Data 2'!G79/1000</f>
        <v>1119.9937069999999</v>
      </c>
      <c r="M19" s="105">
        <f t="shared" si="2"/>
        <v>7.5244513362992382</v>
      </c>
      <c r="N19" s="105">
        <v>20702.574327000002</v>
      </c>
      <c r="O19" s="104">
        <f>+'Data 2'!G91/1000</f>
        <v>1143.4175739999998</v>
      </c>
      <c r="P19" s="105">
        <f t="shared" si="3"/>
        <v>7.6084959341058536</v>
      </c>
      <c r="Q19" s="105"/>
      <c r="R19" s="104">
        <f>+'Data 2'!G103/1000</f>
        <v>1182.9475590000002</v>
      </c>
      <c r="S19" s="105">
        <f t="shared" si="4"/>
        <v>7.6814205454799893</v>
      </c>
    </row>
    <row r="20" spans="4:19">
      <c r="E20" s="102" t="s">
        <v>22</v>
      </c>
      <c r="F20" s="106">
        <f>'Data 2'!G56/1000</f>
        <v>1197.0153979999998</v>
      </c>
      <c r="G20" s="107">
        <f t="shared" si="0"/>
        <v>8.1380587594715124</v>
      </c>
      <c r="H20" s="107"/>
      <c r="I20" s="106">
        <f>+'Data 2'!G68/1000</f>
        <v>1175.4166310000001</v>
      </c>
      <c r="J20" s="107">
        <f t="shared" si="1"/>
        <v>8.0576831315621398</v>
      </c>
      <c r="K20" s="107"/>
      <c r="L20" s="106">
        <f>'Data 2'!G80/1000</f>
        <v>1178.1193189999999</v>
      </c>
      <c r="M20" s="107">
        <f t="shared" si="2"/>
        <v>7.9149565115989526</v>
      </c>
      <c r="N20" s="107">
        <v>22540.629502</v>
      </c>
      <c r="O20" s="106">
        <f>+'Data 2'!G92/1000</f>
        <v>1200.8376309999999</v>
      </c>
      <c r="P20" s="107">
        <f t="shared" si="3"/>
        <v>7.9905788058010092</v>
      </c>
      <c r="Q20" s="107"/>
      <c r="R20" s="106">
        <f>+'Data 2'!G104/1000</f>
        <v>1248.2463359999999</v>
      </c>
      <c r="S20" s="107">
        <f t="shared" si="4"/>
        <v>8.1054354254519545</v>
      </c>
    </row>
    <row r="21" spans="4:19">
      <c r="E21" s="108" t="s">
        <v>23</v>
      </c>
      <c r="F21" s="109">
        <f>SUM(F9:F20)</f>
        <v>14708.856661999998</v>
      </c>
      <c r="G21" s="110">
        <f>SUM(G9:G20)</f>
        <v>100</v>
      </c>
      <c r="H21" s="111"/>
      <c r="I21" s="109">
        <f>SUM(I9:I20)</f>
        <v>14587.526114</v>
      </c>
      <c r="J21" s="110">
        <f>SUM(J9:J20)</f>
        <v>100</v>
      </c>
      <c r="K21" s="111"/>
      <c r="L21" s="109">
        <f>SUM(L9:L20)</f>
        <v>14884.722578999997</v>
      </c>
      <c r="M21" s="110">
        <f>SUM(M9:M20)</f>
        <v>100.00000000000001</v>
      </c>
      <c r="N21" s="111"/>
      <c r="O21" s="109">
        <f>SUM(O9:O20)</f>
        <v>15028.168298999999</v>
      </c>
      <c r="P21" s="110">
        <f>SUM(P9:P20)</f>
        <v>100.00000000000001</v>
      </c>
      <c r="Q21" s="111"/>
      <c r="R21" s="109">
        <f>SUM(R9:R20)</f>
        <v>15400.114497</v>
      </c>
      <c r="S21" s="110">
        <f>SUM(S9:S20)</f>
        <v>100</v>
      </c>
    </row>
    <row r="22" spans="4:19">
      <c r="F22" s="48"/>
      <c r="I22" s="66"/>
      <c r="L22" s="66"/>
      <c r="O22" s="66"/>
      <c r="R22" s="66"/>
    </row>
    <row r="23" spans="4:19">
      <c r="F23" s="21"/>
      <c r="G23" s="21"/>
      <c r="H23" s="21"/>
      <c r="I23" s="72"/>
      <c r="J23" s="21"/>
      <c r="K23" s="21"/>
      <c r="L23" s="72"/>
      <c r="M23" s="21"/>
      <c r="N23" s="21"/>
      <c r="O23" s="72"/>
      <c r="P23" s="44"/>
      <c r="Q23" s="43"/>
      <c r="R23" s="72"/>
      <c r="S23" s="44"/>
    </row>
    <row r="24" spans="4:19">
      <c r="F24" s="73"/>
      <c r="G24" s="44"/>
      <c r="H24" s="43"/>
      <c r="I24" s="73"/>
      <c r="J24" s="44"/>
      <c r="K24" s="43"/>
      <c r="L24" s="73"/>
      <c r="M24" s="44"/>
      <c r="N24" s="43"/>
      <c r="O24" s="73"/>
      <c r="P24" s="44"/>
      <c r="Q24" s="43"/>
      <c r="R24" s="73"/>
      <c r="S24" s="44"/>
    </row>
    <row r="25" spans="4:19">
      <c r="F25" s="44"/>
      <c r="G25" s="44"/>
      <c r="H25" s="43"/>
      <c r="I25" s="44"/>
      <c r="J25" s="44"/>
      <c r="K25" s="43"/>
      <c r="L25" s="44"/>
      <c r="M25" s="44"/>
      <c r="N25" s="43"/>
      <c r="O25" s="44"/>
      <c r="P25" s="44"/>
      <c r="Q25" s="43"/>
      <c r="R25" s="44"/>
      <c r="S25" s="44"/>
    </row>
    <row r="26" spans="4:19">
      <c r="D26" s="361"/>
      <c r="E26" s="361"/>
      <c r="F26" s="44"/>
      <c r="G26" s="44"/>
      <c r="H26" s="43"/>
      <c r="I26" s="44"/>
      <c r="J26" s="44"/>
      <c r="K26" s="43"/>
      <c r="L26" s="44"/>
      <c r="M26" s="44"/>
      <c r="N26" s="43"/>
      <c r="O26" s="44"/>
      <c r="P26" s="44"/>
      <c r="Q26" s="43"/>
      <c r="R26" s="44"/>
      <c r="S26" s="44"/>
    </row>
    <row r="27" spans="4:19">
      <c r="E27" s="20"/>
      <c r="F27" s="44"/>
      <c r="G27" s="44"/>
      <c r="H27" s="43"/>
      <c r="I27" s="44"/>
      <c r="J27" s="44"/>
      <c r="K27" s="43"/>
      <c r="L27" s="44"/>
      <c r="M27" s="44"/>
      <c r="N27" s="43"/>
      <c r="O27" s="44"/>
      <c r="P27" s="44"/>
      <c r="Q27" s="43"/>
      <c r="R27" s="44"/>
      <c r="S27" s="44"/>
    </row>
    <row r="28" spans="4:19">
      <c r="D28" s="62"/>
      <c r="F28" s="44"/>
      <c r="G28" s="44"/>
      <c r="H28" s="43"/>
      <c r="I28" s="44"/>
      <c r="J28" s="44"/>
      <c r="K28" s="43"/>
      <c r="L28" s="44"/>
      <c r="M28" s="44"/>
      <c r="N28" s="43"/>
      <c r="O28" s="44"/>
      <c r="P28" s="44"/>
      <c r="Q28" s="43"/>
      <c r="R28" s="44"/>
      <c r="S28" s="44"/>
    </row>
    <row r="29" spans="4:19">
      <c r="D29" s="62"/>
      <c r="F29" s="44"/>
      <c r="G29" s="44"/>
      <c r="H29" s="43"/>
      <c r="I29" s="44"/>
      <c r="J29" s="44"/>
      <c r="K29" s="43"/>
      <c r="L29" s="44"/>
      <c r="M29" s="44"/>
      <c r="N29" s="43"/>
      <c r="O29" s="44"/>
      <c r="P29" s="44"/>
      <c r="Q29" s="43"/>
      <c r="R29" s="44"/>
      <c r="S29" s="44"/>
    </row>
    <row r="30" spans="4:19">
      <c r="D30" s="62"/>
      <c r="F30" s="44"/>
      <c r="G30" s="44"/>
      <c r="H30" s="43"/>
      <c r="I30" s="44"/>
      <c r="J30" s="44"/>
      <c r="K30" s="43"/>
      <c r="L30" s="44"/>
      <c r="M30" s="44"/>
      <c r="N30" s="43"/>
      <c r="O30" s="44"/>
      <c r="P30" s="44"/>
      <c r="Q30" s="43"/>
      <c r="R30" s="44"/>
      <c r="S30" s="44"/>
    </row>
    <row r="31" spans="4:19">
      <c r="D31" s="62"/>
      <c r="F31" s="44"/>
      <c r="G31" s="44"/>
      <c r="H31" s="43"/>
      <c r="I31" s="44"/>
      <c r="J31" s="44"/>
      <c r="K31" s="43"/>
      <c r="L31" s="44"/>
      <c r="M31" s="44"/>
      <c r="N31" s="43"/>
      <c r="O31" s="44"/>
      <c r="P31" s="44"/>
      <c r="Q31" s="43"/>
      <c r="R31" s="44"/>
      <c r="S31" s="44"/>
    </row>
    <row r="32" spans="4:19">
      <c r="D32" s="62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</row>
    <row r="33" spans="4:19">
      <c r="D33" s="62"/>
      <c r="F33" s="44"/>
      <c r="G33" s="44"/>
      <c r="H33" s="43"/>
      <c r="I33" s="44"/>
      <c r="J33" s="44"/>
      <c r="K33" s="43"/>
      <c r="L33" s="44"/>
      <c r="M33" s="44"/>
      <c r="N33" s="43"/>
      <c r="O33" s="44"/>
      <c r="P33" s="44"/>
      <c r="Q33" s="43"/>
      <c r="R33" s="44"/>
      <c r="S33" s="44"/>
    </row>
    <row r="34" spans="4:19">
      <c r="D34" s="62"/>
      <c r="F34" s="44"/>
      <c r="G34" s="44"/>
      <c r="H34" s="43"/>
      <c r="I34" s="44"/>
      <c r="J34" s="44"/>
      <c r="K34" s="43"/>
      <c r="L34" s="44"/>
      <c r="M34" s="44"/>
      <c r="N34" s="43"/>
      <c r="O34" s="44"/>
      <c r="P34" s="44"/>
      <c r="Q34" s="43"/>
      <c r="R34" s="44"/>
      <c r="S34" s="44"/>
    </row>
    <row r="35" spans="4:19">
      <c r="D35" s="62"/>
      <c r="F35" s="44"/>
      <c r="G35" s="44"/>
      <c r="H35" s="43"/>
      <c r="I35" s="44"/>
      <c r="J35" s="44"/>
      <c r="K35" s="43"/>
      <c r="L35" s="44"/>
      <c r="M35" s="44"/>
      <c r="N35" s="43"/>
      <c r="O35" s="44"/>
      <c r="P35" s="44"/>
      <c r="Q35" s="43"/>
      <c r="R35" s="44"/>
      <c r="S35" s="44"/>
    </row>
    <row r="36" spans="4:19">
      <c r="D36" s="62"/>
      <c r="F36" s="44"/>
      <c r="G36" s="44"/>
      <c r="H36" s="43"/>
      <c r="I36" s="44"/>
      <c r="J36" s="44"/>
      <c r="K36" s="43"/>
      <c r="L36" s="44"/>
      <c r="M36" s="44"/>
      <c r="N36" s="43"/>
      <c r="O36" s="44"/>
      <c r="P36" s="44"/>
      <c r="Q36" s="43"/>
      <c r="R36" s="44"/>
      <c r="S36" s="44"/>
    </row>
    <row r="37" spans="4:19">
      <c r="D37" s="62"/>
      <c r="F37" s="44"/>
      <c r="G37" s="44"/>
      <c r="H37" s="43"/>
      <c r="I37" s="44"/>
      <c r="J37" s="44"/>
      <c r="K37" s="43"/>
      <c r="L37" s="44"/>
      <c r="M37" s="44"/>
      <c r="N37" s="43"/>
      <c r="O37" s="44"/>
      <c r="P37" s="44"/>
      <c r="Q37" s="43"/>
      <c r="R37" s="44"/>
      <c r="S37" s="44"/>
    </row>
    <row r="38" spans="4:19">
      <c r="D38" s="62"/>
      <c r="F38" s="44"/>
      <c r="G38" s="44"/>
      <c r="H38" s="43"/>
      <c r="I38" s="44"/>
      <c r="J38" s="44"/>
      <c r="K38" s="43"/>
      <c r="L38" s="44"/>
      <c r="M38" s="44"/>
      <c r="N38" s="43"/>
      <c r="O38" s="44"/>
      <c r="P38" s="44"/>
      <c r="Q38" s="43"/>
      <c r="R38" s="44"/>
      <c r="S38" s="44"/>
    </row>
    <row r="39" spans="4:19">
      <c r="D39" s="62"/>
      <c r="F39" s="44"/>
      <c r="G39" s="44"/>
      <c r="H39" s="43"/>
      <c r="I39" s="44"/>
      <c r="J39" s="44"/>
      <c r="K39" s="43"/>
      <c r="L39" s="44"/>
      <c r="M39" s="44"/>
      <c r="N39" s="43"/>
      <c r="O39" s="44"/>
      <c r="P39" s="44"/>
      <c r="Q39" s="43"/>
      <c r="R39" s="44"/>
      <c r="S39" s="44"/>
    </row>
    <row r="40" spans="4:19">
      <c r="F40" s="44"/>
      <c r="G40" s="44"/>
      <c r="H40" s="43"/>
      <c r="I40" s="44"/>
      <c r="J40" s="44"/>
      <c r="K40" s="43"/>
      <c r="L40" s="44"/>
      <c r="M40" s="44"/>
      <c r="N40" s="43"/>
      <c r="O40" s="44"/>
      <c r="P40" s="44"/>
      <c r="Q40" s="43"/>
      <c r="R40" s="44"/>
      <c r="S40" s="44"/>
    </row>
    <row r="41" spans="4:19">
      <c r="F41" s="44"/>
      <c r="G41" s="44"/>
      <c r="H41" s="43"/>
      <c r="I41" s="44"/>
      <c r="J41" s="44"/>
      <c r="K41" s="43"/>
      <c r="L41" s="44"/>
      <c r="M41" s="44"/>
      <c r="N41" s="43"/>
      <c r="O41" s="44"/>
      <c r="P41" s="44"/>
      <c r="Q41" s="43"/>
      <c r="R41" s="44"/>
      <c r="S41" s="44"/>
    </row>
    <row r="42" spans="4:19">
      <c r="F42" s="44"/>
      <c r="G42" s="44"/>
      <c r="H42" s="43"/>
      <c r="I42" s="44"/>
      <c r="J42" s="44"/>
      <c r="K42" s="43"/>
      <c r="L42" s="44"/>
      <c r="M42" s="44"/>
      <c r="N42" s="43"/>
      <c r="O42" s="44"/>
      <c r="P42" s="44"/>
      <c r="Q42" s="43"/>
      <c r="R42" s="44"/>
      <c r="S42" s="44"/>
    </row>
    <row r="43" spans="4:19">
      <c r="F43" s="44"/>
      <c r="G43" s="44"/>
      <c r="H43" s="43"/>
      <c r="I43" s="44"/>
      <c r="J43" s="44"/>
      <c r="K43" s="43"/>
      <c r="L43" s="44"/>
      <c r="M43" s="44"/>
      <c r="N43" s="43"/>
      <c r="O43" s="44"/>
      <c r="P43" s="44"/>
      <c r="Q43" s="43"/>
      <c r="R43" s="44"/>
      <c r="S43" s="44"/>
    </row>
    <row r="44" spans="4:19">
      <c r="F44" s="44"/>
      <c r="G44" s="44"/>
      <c r="H44" s="43"/>
      <c r="I44" s="44"/>
      <c r="J44" s="44"/>
      <c r="K44" s="43"/>
      <c r="L44" s="44"/>
      <c r="M44" s="44"/>
      <c r="N44" s="43"/>
      <c r="O44" s="44"/>
      <c r="P44" s="44"/>
      <c r="Q44" s="43"/>
      <c r="R44" s="44"/>
      <c r="S44" s="44"/>
    </row>
  </sheetData>
  <mergeCells count="2">
    <mergeCell ref="C7:C10"/>
    <mergeCell ref="D26:E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C1:F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6" ht="0.6" customHeight="1"/>
    <row r="2" spans="3:6" ht="21" customHeight="1">
      <c r="E2" s="46" t="s">
        <v>30</v>
      </c>
      <c r="F2" s="46"/>
    </row>
    <row r="3" spans="3:6" ht="15" customHeight="1">
      <c r="E3" s="300">
        <v>2017</v>
      </c>
      <c r="F3" s="300"/>
    </row>
    <row r="4" spans="3:6" ht="19.899999999999999" customHeight="1">
      <c r="C4" s="4" t="str">
        <f>Indice!C4</f>
        <v>Demanda de energía eléctrica</v>
      </c>
      <c r="E4" s="2"/>
      <c r="F4" s="2"/>
    </row>
    <row r="5" spans="3:6" ht="12.6" customHeight="1"/>
    <row r="7" spans="3:6" ht="12.75" customHeight="1">
      <c r="C7" s="359" t="s">
        <v>329</v>
      </c>
      <c r="E7" s="92"/>
    </row>
    <row r="8" spans="3:6">
      <c r="C8" s="359"/>
      <c r="E8" s="92"/>
    </row>
    <row r="9" spans="3:6">
      <c r="C9" s="359"/>
      <c r="E9" s="92"/>
    </row>
    <row r="10" spans="3:6">
      <c r="E10" s="92"/>
    </row>
    <row r="11" spans="3:6">
      <c r="C11" s="358" t="s">
        <v>256</v>
      </c>
      <c r="E11" s="92"/>
    </row>
    <row r="12" spans="3:6">
      <c r="C12" s="358"/>
      <c r="E12" s="92"/>
    </row>
    <row r="13" spans="3:6">
      <c r="E13" s="92"/>
    </row>
    <row r="14" spans="3:6">
      <c r="E14" s="92"/>
    </row>
    <row r="15" spans="3:6">
      <c r="E15" s="92"/>
    </row>
    <row r="16" spans="3:6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C1:P13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8.85546875" customWidth="1"/>
    <col min="6" max="6" width="8" customWidth="1"/>
    <col min="7" max="7" width="5.5703125" customWidth="1"/>
    <col min="8" max="8" width="0.7109375" customWidth="1"/>
    <col min="9" max="9" width="8" customWidth="1"/>
    <col min="10" max="10" width="5.5703125" customWidth="1"/>
    <col min="11" max="11" width="0.7109375" customWidth="1"/>
    <col min="12" max="12" width="8" customWidth="1"/>
    <col min="13" max="13" width="5.5703125" customWidth="1"/>
    <col min="14" max="14" width="0.7109375" customWidth="1"/>
    <col min="15" max="15" width="8" customWidth="1"/>
    <col min="16" max="16" width="5.5703125" customWidth="1"/>
  </cols>
  <sheetData>
    <row r="1" spans="3:16" ht="0.6" customHeight="1"/>
    <row r="2" spans="3:16" ht="21" customHeight="1">
      <c r="P2" s="46" t="s">
        <v>30</v>
      </c>
    </row>
    <row r="3" spans="3:16" ht="15" customHeight="1">
      <c r="P3" s="78" t="s">
        <v>276</v>
      </c>
    </row>
    <row r="4" spans="3:16" ht="19.899999999999999" customHeight="1">
      <c r="C4" s="4" t="str">
        <f>Indice!C4</f>
        <v>Demanda de energía eléctrica</v>
      </c>
    </row>
    <row r="5" spans="3:16" ht="12.6" customHeight="1"/>
    <row r="7" spans="3:16">
      <c r="C7" s="359" t="s">
        <v>330</v>
      </c>
      <c r="E7" s="122"/>
      <c r="F7" s="362" t="s">
        <v>178</v>
      </c>
      <c r="G7" s="362"/>
      <c r="H7" s="124"/>
      <c r="I7" s="362" t="s">
        <v>180</v>
      </c>
      <c r="J7" s="362"/>
      <c r="K7" s="124"/>
      <c r="L7" s="362" t="s">
        <v>183</v>
      </c>
      <c r="M7" s="362"/>
      <c r="N7" s="124"/>
      <c r="O7" s="362" t="s">
        <v>188</v>
      </c>
      <c r="P7" s="362"/>
    </row>
    <row r="8" spans="3:16">
      <c r="C8" s="359"/>
      <c r="E8" s="97"/>
      <c r="F8" s="121" t="s">
        <v>193</v>
      </c>
      <c r="G8" s="121" t="s">
        <v>171</v>
      </c>
      <c r="H8" s="121"/>
      <c r="I8" s="121" t="s">
        <v>193</v>
      </c>
      <c r="J8" s="121" t="s">
        <v>171</v>
      </c>
      <c r="K8" s="121"/>
      <c r="L8" s="121" t="s">
        <v>193</v>
      </c>
      <c r="M8" s="121" t="s">
        <v>171</v>
      </c>
      <c r="N8" s="121"/>
      <c r="O8" s="121" t="s">
        <v>193</v>
      </c>
      <c r="P8" s="121" t="s">
        <v>171</v>
      </c>
    </row>
    <row r="9" spans="3:16">
      <c r="C9" s="359"/>
      <c r="E9" s="134">
        <v>2013</v>
      </c>
      <c r="F9" s="114">
        <f>+'Data 2'!D122</f>
        <v>5673.540794999999</v>
      </c>
      <c r="G9" s="127">
        <f>+'Data 2'!J122</f>
        <v>-2.5601668781723763</v>
      </c>
      <c r="H9" s="127"/>
      <c r="I9" s="114">
        <f>+'Data 2'!C122</f>
        <v>8623.6871550000014</v>
      </c>
      <c r="J9" s="127">
        <f>+'Data 2'!I122</f>
        <v>-3.0233807891446918</v>
      </c>
      <c r="K9" s="127"/>
      <c r="L9" s="114">
        <f>+'Data 2'!E122</f>
        <v>201.96006399999999</v>
      </c>
      <c r="M9" s="127">
        <f>+'Data 2'!K122</f>
        <v>-4.7681150547171036</v>
      </c>
      <c r="N9" s="127"/>
      <c r="O9" s="114">
        <f>+'Data 2'!F122</f>
        <v>209.66864799999999</v>
      </c>
      <c r="P9" s="127">
        <f>+'Data 2'!L122</f>
        <v>-3.5368414993210862</v>
      </c>
    </row>
    <row r="10" spans="3:16">
      <c r="E10" s="134">
        <v>2014</v>
      </c>
      <c r="F10" s="114">
        <f>+'Data 2'!D123</f>
        <v>5585.425209</v>
      </c>
      <c r="G10" s="127">
        <f>+'Data 2'!J123</f>
        <v>-1.5530968963447633</v>
      </c>
      <c r="H10" s="127"/>
      <c r="I10" s="114">
        <f>+'Data 2'!C123</f>
        <v>8579.9763700000003</v>
      </c>
      <c r="J10" s="127">
        <f>+'Data 2'!I123</f>
        <v>-0.50686886263792141</v>
      </c>
      <c r="K10" s="127"/>
      <c r="L10" s="114">
        <f>+'Data 2'!E123</f>
        <v>212.25372200000004</v>
      </c>
      <c r="M10" s="127">
        <f>+'Data 2'!K123</f>
        <v>5.0968779649426477</v>
      </c>
      <c r="N10" s="127"/>
      <c r="O10" s="114">
        <f>+'Data 2'!F123</f>
        <v>209.870813</v>
      </c>
      <c r="P10" s="127">
        <f>+'Data 2'!L123</f>
        <v>9.642118739661143E-2</v>
      </c>
    </row>
    <row r="11" spans="3:16">
      <c r="E11" s="134">
        <v>2015</v>
      </c>
      <c r="F11" s="114">
        <f>+'Data 2'!D124</f>
        <v>5796.4355480000004</v>
      </c>
      <c r="G11" s="127">
        <f>+'Data 2'!J124</f>
        <v>3.7778742191371784</v>
      </c>
      <c r="H11" s="127"/>
      <c r="I11" s="114">
        <f>+'Data 2'!C124</f>
        <v>8669.362439999999</v>
      </c>
      <c r="J11" s="127">
        <f>+'Data 2'!I124</f>
        <v>1.0417985568414556</v>
      </c>
      <c r="K11" s="127"/>
      <c r="L11" s="114">
        <f>+'Data 2'!E124</f>
        <v>205.43960000000001</v>
      </c>
      <c r="M11" s="127">
        <f>+'Data 2'!K124</f>
        <v>-3.2103663180992559</v>
      </c>
      <c r="N11" s="127"/>
      <c r="O11" s="114">
        <f>+'Data 2'!F124</f>
        <v>213.48499100000004</v>
      </c>
      <c r="P11" s="127">
        <f>+'Data 2'!L124</f>
        <v>1.7220965356435913</v>
      </c>
    </row>
    <row r="12" spans="3:16">
      <c r="E12" s="134">
        <v>2016</v>
      </c>
      <c r="F12" s="114">
        <f>+'Data 2'!D125</f>
        <v>5832.2554390000005</v>
      </c>
      <c r="G12" s="127">
        <f>+'Data 2'!J125</f>
        <v>0.61796410403216484</v>
      </c>
      <c r="H12" s="127"/>
      <c r="I12" s="114">
        <f>+'Data 2'!C125</f>
        <v>8776.8388670000004</v>
      </c>
      <c r="J12" s="127">
        <f>+'Data 2'!I125</f>
        <v>1.2397270011934358</v>
      </c>
      <c r="K12" s="127"/>
      <c r="L12" s="114">
        <f>+'Data 2'!E125</f>
        <v>210.72814700000001</v>
      </c>
      <c r="M12" s="127">
        <f>+'Data 2'!K125</f>
        <v>2.5742588089151308</v>
      </c>
      <c r="N12" s="127"/>
      <c r="O12" s="114">
        <f>+'Data 2'!F125</f>
        <v>208.34584600000002</v>
      </c>
      <c r="P12" s="127">
        <f>+'Data 2'!L125</f>
        <v>-2.4072629068335849</v>
      </c>
    </row>
    <row r="13" spans="3:16">
      <c r="E13" s="135">
        <v>2017</v>
      </c>
      <c r="F13" s="119">
        <f>+'Data 2'!D126</f>
        <v>6028.274058</v>
      </c>
      <c r="G13" s="130">
        <f>+'Data 2'!J126</f>
        <v>3.3609402237294583</v>
      </c>
      <c r="H13" s="130"/>
      <c r="I13" s="119">
        <f>+'Data 2'!C126</f>
        <v>8958.3786999999993</v>
      </c>
      <c r="J13" s="130">
        <f>+'Data 2'!I126</f>
        <v>2.0683965577010799</v>
      </c>
      <c r="K13" s="130"/>
      <c r="L13" s="119">
        <f>+'Data 2'!E126</f>
        <v>202.86556699999997</v>
      </c>
      <c r="M13" s="130">
        <f>+'Data 2'!K126</f>
        <v>-3.7311484545061946</v>
      </c>
      <c r="N13" s="130"/>
      <c r="O13" s="119">
        <f>+'Data 2'!F126</f>
        <v>210.59617200000002</v>
      </c>
      <c r="P13" s="130">
        <f>+'Data 2'!L126</f>
        <v>1.0800916088339108</v>
      </c>
    </row>
  </sheetData>
  <mergeCells count="5">
    <mergeCell ref="F7:G7"/>
    <mergeCell ref="I7:J7"/>
    <mergeCell ref="L7:M7"/>
    <mergeCell ref="O7:P7"/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331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C1:J27"/>
  <sheetViews>
    <sheetView showGridLines="0" showRowColHeaders="0" topLeftCell="A2" zoomScale="106" zoomScaleNormal="106" workbookViewId="0">
      <selection activeCell="C9" sqref="C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5" width="1.28515625" customWidth="1"/>
    <col min="6" max="6" width="6.7109375" customWidth="1"/>
    <col min="7" max="7" width="22.28515625" customWidth="1"/>
    <col min="8" max="8" width="10" customWidth="1"/>
    <col min="9" max="9" width="22.28515625" customWidth="1"/>
    <col min="10" max="10" width="6.7109375" customWidth="1"/>
  </cols>
  <sheetData>
    <row r="1" spans="3:10" ht="0.6" customHeight="1"/>
    <row r="2" spans="3:10" ht="21" customHeight="1">
      <c r="J2" s="46" t="s">
        <v>30</v>
      </c>
    </row>
    <row r="3" spans="3:10" ht="15" customHeight="1">
      <c r="J3" s="78" t="s">
        <v>276</v>
      </c>
    </row>
    <row r="4" spans="3:10" ht="19.899999999999999" customHeight="1">
      <c r="C4" s="4" t="str">
        <f>Indice!C4</f>
        <v>Demanda de energía eléctrica</v>
      </c>
    </row>
    <row r="5" spans="3:10" ht="12.6" customHeight="1"/>
    <row r="7" spans="3:10">
      <c r="C7" s="359" t="s">
        <v>332</v>
      </c>
      <c r="F7" s="152" t="s">
        <v>73</v>
      </c>
      <c r="G7" s="153"/>
      <c r="H7" s="132"/>
      <c r="I7" s="154" t="s">
        <v>208</v>
      </c>
      <c r="J7" s="153"/>
    </row>
    <row r="8" spans="3:10">
      <c r="C8" s="359"/>
    </row>
    <row r="9" spans="3:10">
      <c r="F9" s="139">
        <v>973</v>
      </c>
      <c r="G9" s="140" t="s">
        <v>296</v>
      </c>
      <c r="H9" s="363" t="s">
        <v>206</v>
      </c>
      <c r="I9" s="142" t="s">
        <v>282</v>
      </c>
      <c r="J9" s="141">
        <v>17758</v>
      </c>
    </row>
    <row r="10" spans="3:10" s="79" customFormat="1" ht="1.9" customHeight="1">
      <c r="F10" s="147"/>
      <c r="G10" s="148"/>
      <c r="H10" s="363"/>
      <c r="I10" s="149"/>
      <c r="J10" s="150"/>
    </row>
    <row r="11" spans="3:10">
      <c r="F11" s="144">
        <v>1354</v>
      </c>
      <c r="G11" s="145" t="s">
        <v>297</v>
      </c>
      <c r="H11" s="363"/>
      <c r="I11" s="143" t="s">
        <v>274</v>
      </c>
      <c r="J11" s="144">
        <v>27396</v>
      </c>
    </row>
    <row r="12" spans="3:10">
      <c r="F12" s="123"/>
      <c r="G12" s="138"/>
      <c r="H12" s="133"/>
      <c r="I12" s="123"/>
      <c r="J12" s="123"/>
    </row>
    <row r="13" spans="3:10">
      <c r="F13" s="141">
        <v>1408</v>
      </c>
      <c r="G13" s="140" t="s">
        <v>298</v>
      </c>
      <c r="H13" s="363" t="s">
        <v>204</v>
      </c>
      <c r="I13" s="142" t="s">
        <v>300</v>
      </c>
      <c r="J13" s="141">
        <v>27619</v>
      </c>
    </row>
    <row r="14" spans="3:10" s="79" customFormat="1" ht="1.9" customHeight="1">
      <c r="F14" s="150"/>
      <c r="G14" s="148"/>
      <c r="H14" s="363"/>
      <c r="I14" s="149"/>
      <c r="J14" s="150"/>
    </row>
    <row r="15" spans="3:10">
      <c r="F15" s="144">
        <v>1381</v>
      </c>
      <c r="G15" s="145" t="s">
        <v>299</v>
      </c>
      <c r="H15" s="363"/>
      <c r="I15" s="143" t="s">
        <v>301</v>
      </c>
      <c r="J15" s="144">
        <v>28376</v>
      </c>
    </row>
    <row r="16" spans="3:10">
      <c r="F16" s="123"/>
      <c r="G16" s="138"/>
      <c r="H16" s="133"/>
      <c r="I16" s="123"/>
      <c r="J16" s="123"/>
    </row>
    <row r="17" spans="6:10">
      <c r="F17" s="141">
        <v>39</v>
      </c>
      <c r="G17" s="140" t="s">
        <v>302</v>
      </c>
      <c r="H17" s="363" t="s">
        <v>183</v>
      </c>
      <c r="I17" s="142" t="s">
        <v>282</v>
      </c>
      <c r="J17" s="141">
        <v>703</v>
      </c>
    </row>
    <row r="18" spans="6:10" s="79" customFormat="1" ht="1.9" customHeight="1">
      <c r="F18" s="150"/>
      <c r="G18" s="148"/>
      <c r="H18" s="363"/>
      <c r="I18" s="149"/>
      <c r="J18" s="150"/>
    </row>
    <row r="19" spans="6:10">
      <c r="F19" s="144">
        <v>35</v>
      </c>
      <c r="G19" s="145" t="s">
        <v>303</v>
      </c>
      <c r="H19" s="363"/>
      <c r="I19" s="143" t="s">
        <v>273</v>
      </c>
      <c r="J19" s="144">
        <v>665</v>
      </c>
    </row>
    <row r="20" spans="6:10">
      <c r="F20" s="123"/>
      <c r="G20" s="138"/>
      <c r="H20" s="133"/>
      <c r="I20" s="123"/>
      <c r="J20" s="123"/>
    </row>
    <row r="21" spans="6:10">
      <c r="F21" s="141">
        <v>40</v>
      </c>
      <c r="G21" s="140" t="s">
        <v>304</v>
      </c>
      <c r="H21" s="363" t="s">
        <v>188</v>
      </c>
      <c r="I21" s="142" t="s">
        <v>306</v>
      </c>
      <c r="J21" s="141">
        <v>713</v>
      </c>
    </row>
    <row r="22" spans="6:10" s="79" customFormat="1" ht="1.9" customHeight="1">
      <c r="F22" s="150">
        <v>34</v>
      </c>
      <c r="G22" s="148"/>
      <c r="H22" s="363"/>
      <c r="I22" s="149"/>
      <c r="J22" s="150"/>
    </row>
    <row r="23" spans="6:10">
      <c r="F23" s="144">
        <v>41</v>
      </c>
      <c r="G23" s="146" t="s">
        <v>305</v>
      </c>
      <c r="H23" s="363"/>
      <c r="I23" s="143" t="s">
        <v>307</v>
      </c>
      <c r="J23" s="144">
        <v>764</v>
      </c>
    </row>
    <row r="24" spans="6:10" s="79" customFormat="1">
      <c r="F24" s="150"/>
      <c r="G24" s="151"/>
      <c r="H24" s="157"/>
      <c r="I24" s="149"/>
      <c r="J24" s="150"/>
    </row>
    <row r="26" spans="6:10">
      <c r="F26" s="155" t="s">
        <v>197</v>
      </c>
      <c r="G26" s="132" t="s">
        <v>217</v>
      </c>
    </row>
    <row r="27" spans="6:10">
      <c r="F27" s="156" t="s">
        <v>196</v>
      </c>
      <c r="G27" s="132" t="s">
        <v>218</v>
      </c>
    </row>
  </sheetData>
  <mergeCells count="5">
    <mergeCell ref="H21:H23"/>
    <mergeCell ref="H17:H19"/>
    <mergeCell ref="H13:H15"/>
    <mergeCell ref="H9:H11"/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E23" sqref="E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309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  <row r="23" spans="5:5">
      <c r="E23" s="356" t="s">
        <v>310</v>
      </c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AB813"/>
  <sheetViews>
    <sheetView showGridLines="0" topLeftCell="A85" workbookViewId="0">
      <selection activeCell="A97" sqref="A97:XFD97"/>
    </sheetView>
  </sheetViews>
  <sheetFormatPr baseColWidth="10" defaultColWidth="11.42578125" defaultRowHeight="11.25"/>
  <cols>
    <col min="1" max="1" width="0.140625" style="19" customWidth="1"/>
    <col min="2" max="2" width="2.7109375" style="23" customWidth="1"/>
    <col min="3" max="3" width="13.5703125" style="20" customWidth="1"/>
    <col min="4" max="4" width="17.28515625" style="20" customWidth="1"/>
    <col min="5" max="5" width="16.5703125" style="20" customWidth="1"/>
    <col min="6" max="6" width="13.28515625" style="20" customWidth="1"/>
    <col min="7" max="7" width="16.7109375" style="20" customWidth="1"/>
    <col min="8" max="8" width="17.42578125" style="20" customWidth="1"/>
    <col min="9" max="9" width="12.85546875" style="20" customWidth="1"/>
    <col min="10" max="10" width="11.28515625" style="20" customWidth="1"/>
    <col min="11" max="13" width="12.7109375" style="20" bestFit="1" customWidth="1"/>
    <col min="14" max="16384" width="11.42578125" style="20"/>
  </cols>
  <sheetData>
    <row r="1" spans="2:19" s="24" customFormat="1" ht="0.75" customHeight="1">
      <c r="B1" s="23"/>
      <c r="E1" s="25"/>
    </row>
    <row r="2" spans="2:19" s="24" customFormat="1" ht="21" customHeight="1">
      <c r="B2" s="23"/>
      <c r="E2" s="25"/>
      <c r="H2" s="46" t="s">
        <v>30</v>
      </c>
    </row>
    <row r="3" spans="2:19" s="22" customFormat="1" ht="15" customHeight="1">
      <c r="B3" s="23"/>
      <c r="C3" s="5"/>
      <c r="D3" s="367" t="s">
        <v>260</v>
      </c>
      <c r="E3" s="367"/>
      <c r="F3" s="367"/>
      <c r="G3" s="367"/>
      <c r="H3" s="367"/>
    </row>
    <row r="4" spans="2:19" s="22" customFormat="1" ht="19.149999999999999" customHeight="1">
      <c r="B4" s="23"/>
      <c r="C4" s="4" t="str">
        <f>Indice!C4</f>
        <v>Demanda de energía eléctrica</v>
      </c>
      <c r="I4" s="71"/>
      <c r="J4" s="71"/>
      <c r="K4" s="71" t="str">
        <f>C32</f>
        <v>(*) Fuente: INE</v>
      </c>
      <c r="L4" s="71"/>
      <c r="M4" s="71"/>
      <c r="N4" s="71"/>
      <c r="O4" s="71"/>
      <c r="P4" s="71"/>
      <c r="Q4" s="71"/>
      <c r="R4" s="71"/>
      <c r="S4" s="71"/>
    </row>
    <row r="5" spans="2:19" s="22" customFormat="1" ht="0.75" customHeight="1">
      <c r="B5" s="23"/>
      <c r="C5" s="5"/>
      <c r="I5" s="71"/>
      <c r="J5" s="71"/>
      <c r="K5" s="71" t="s">
        <v>122</v>
      </c>
      <c r="L5" s="71"/>
      <c r="M5" s="71"/>
      <c r="N5" s="71"/>
      <c r="O5" s="71"/>
      <c r="P5" s="71"/>
      <c r="Q5" s="71"/>
      <c r="R5" s="71"/>
      <c r="S5" s="71"/>
    </row>
    <row r="6" spans="2:19" ht="20.25" customHeight="1">
      <c r="B6" s="40"/>
      <c r="C6" s="9" t="s">
        <v>112</v>
      </c>
      <c r="D6" s="26"/>
      <c r="E6" s="26"/>
      <c r="F6" s="18"/>
      <c r="I6" s="71"/>
      <c r="J6" s="71"/>
      <c r="K6" s="71" t="s">
        <v>123</v>
      </c>
      <c r="L6" s="71"/>
      <c r="M6" s="71"/>
      <c r="N6" s="71"/>
      <c r="O6" s="71"/>
      <c r="P6" s="71"/>
      <c r="Q6" s="71"/>
      <c r="R6" s="71"/>
      <c r="S6" s="71"/>
    </row>
    <row r="7" spans="2:19" ht="11.25" customHeight="1">
      <c r="C7" s="31" t="s">
        <v>37</v>
      </c>
      <c r="D7" s="30"/>
      <c r="E7"/>
      <c r="F7"/>
      <c r="G7"/>
      <c r="I7" s="71"/>
      <c r="J7" s="71"/>
      <c r="K7" s="266" t="s">
        <v>124</v>
      </c>
      <c r="L7" s="71"/>
      <c r="M7" s="71"/>
      <c r="N7" s="71"/>
      <c r="O7" s="71"/>
      <c r="P7" s="71"/>
      <c r="Q7" s="342" t="s">
        <v>275</v>
      </c>
      <c r="R7" s="71"/>
      <c r="S7" s="71"/>
    </row>
    <row r="8" spans="2:19" ht="11.25" customHeight="1">
      <c r="C8" s="180"/>
      <c r="D8" s="180"/>
      <c r="E8" s="181"/>
      <c r="F8" s="368" t="s">
        <v>35</v>
      </c>
      <c r="G8" s="369"/>
      <c r="H8" s="370" t="s">
        <v>46</v>
      </c>
      <c r="I8" s="376" t="s">
        <v>93</v>
      </c>
      <c r="J8" s="376"/>
      <c r="K8" s="376"/>
      <c r="L8" s="71"/>
      <c r="M8" s="71"/>
      <c r="N8" s="71"/>
      <c r="O8" s="24"/>
      <c r="P8" s="375" t="s">
        <v>113</v>
      </c>
      <c r="Q8" s="375" t="s">
        <v>120</v>
      </c>
      <c r="R8" s="373" t="s">
        <v>277</v>
      </c>
      <c r="S8" s="373"/>
    </row>
    <row r="9" spans="2:19" ht="10.15" customHeight="1">
      <c r="C9" s="182"/>
      <c r="D9" s="183" t="s">
        <v>125</v>
      </c>
      <c r="E9" s="184" t="s">
        <v>126</v>
      </c>
      <c r="F9" s="185" t="s">
        <v>121</v>
      </c>
      <c r="G9" s="186" t="s">
        <v>35</v>
      </c>
      <c r="H9" s="371"/>
      <c r="I9" s="268" t="s">
        <v>224</v>
      </c>
      <c r="J9" s="269" t="s">
        <v>225</v>
      </c>
      <c r="K9" s="71" t="s">
        <v>45</v>
      </c>
      <c r="L9" s="71"/>
      <c r="M9" s="71"/>
      <c r="N9" s="71"/>
      <c r="O9" s="24"/>
      <c r="P9" s="375"/>
      <c r="Q9" s="375"/>
      <c r="R9" s="343" t="s">
        <v>278</v>
      </c>
      <c r="S9" s="343" t="s">
        <v>132</v>
      </c>
    </row>
    <row r="10" spans="2:19" ht="11.25" customHeight="1">
      <c r="C10" s="187">
        <v>1996</v>
      </c>
      <c r="D10" s="188">
        <v>67.484907057925611</v>
      </c>
      <c r="E10" s="189"/>
      <c r="F10" s="189">
        <v>2.5640000000000001</v>
      </c>
      <c r="G10" s="189">
        <v>2.9488872664379828</v>
      </c>
      <c r="H10" s="190">
        <f>P10/1000</f>
        <v>156245.16800000001</v>
      </c>
      <c r="I10" s="328"/>
      <c r="J10" s="328"/>
      <c r="K10" s="328"/>
      <c r="L10" s="328"/>
      <c r="M10" s="267"/>
      <c r="N10" s="267"/>
      <c r="O10" s="24"/>
      <c r="P10" s="326">
        <v>156245168</v>
      </c>
      <c r="Q10" s="327">
        <f>P10/1000000</f>
        <v>156.24516800000001</v>
      </c>
      <c r="R10" s="334"/>
      <c r="S10" s="267"/>
    </row>
    <row r="11" spans="2:19" ht="11.25" customHeight="1">
      <c r="C11" s="187">
        <v>1997</v>
      </c>
      <c r="D11" s="188">
        <v>69.974836711645239</v>
      </c>
      <c r="E11" s="189">
        <f>((D11/D10)-1)*100</f>
        <v>3.6896096657322186</v>
      </c>
      <c r="F11" s="189">
        <v>5.3680000000000003</v>
      </c>
      <c r="G11" s="189">
        <f>((H11/H10)-1)*100</f>
        <v>3.9284062851786983</v>
      </c>
      <c r="H11" s="190">
        <f t="shared" ref="H11:H31" si="0">P11/1000</f>
        <v>162383.11300000001</v>
      </c>
      <c r="I11" s="328"/>
      <c r="J11" s="328"/>
      <c r="K11" s="328"/>
      <c r="L11" s="328"/>
      <c r="M11" s="267"/>
      <c r="N11" s="267"/>
      <c r="O11" s="24"/>
      <c r="P11" s="326">
        <v>162383113</v>
      </c>
      <c r="Q11" s="327">
        <f t="shared" ref="Q11:Q31" si="1">P11/1000000</f>
        <v>162.38311300000001</v>
      </c>
      <c r="R11" s="334">
        <f t="shared" ref="R11:R28" si="2">+G11/E11</f>
        <v>1.0647213773490289</v>
      </c>
      <c r="S11" s="334">
        <f>+F11/E11</f>
        <v>1.4548964487642349</v>
      </c>
    </row>
    <row r="12" spans="2:19" ht="11.25" customHeight="1">
      <c r="C12" s="187">
        <v>1998</v>
      </c>
      <c r="D12" s="188">
        <v>72.987927524534882</v>
      </c>
      <c r="E12" s="189">
        <f t="shared" ref="E12:E31" si="3">((D12/D11)-1)*100</f>
        <v>4.3059633355145843</v>
      </c>
      <c r="F12" s="189">
        <v>6.2939999999999996</v>
      </c>
      <c r="G12" s="189">
        <f t="shared" ref="G12:G31" si="4">((H12/H11)-1)*100</f>
        <v>6.5881210197023199</v>
      </c>
      <c r="H12" s="190">
        <f t="shared" si="0"/>
        <v>173081.109</v>
      </c>
      <c r="I12" s="328"/>
      <c r="J12" s="328"/>
      <c r="K12" s="328"/>
      <c r="L12" s="328"/>
      <c r="M12" s="267"/>
      <c r="N12" s="267"/>
      <c r="O12" s="24"/>
      <c r="P12" s="326">
        <v>173081109</v>
      </c>
      <c r="Q12" s="327">
        <f t="shared" si="1"/>
        <v>173.081109</v>
      </c>
      <c r="R12" s="334">
        <f t="shared" si="2"/>
        <v>1.5299993303159434</v>
      </c>
      <c r="S12" s="334">
        <f t="shared" ref="S12:S31" si="5">+F12/E12</f>
        <v>1.4616938207737513</v>
      </c>
    </row>
    <row r="13" spans="2:19" ht="11.25" customHeight="1">
      <c r="C13" s="187">
        <v>1999</v>
      </c>
      <c r="D13" s="188">
        <v>76.261332831586756</v>
      </c>
      <c r="E13" s="189">
        <f t="shared" si="3"/>
        <v>4.4848585486298775</v>
      </c>
      <c r="F13" s="189">
        <v>5.3529999999999998</v>
      </c>
      <c r="G13" s="189">
        <f t="shared" si="4"/>
        <v>6.5128037745586509</v>
      </c>
      <c r="H13" s="190">
        <f t="shared" si="0"/>
        <v>184353.54199999999</v>
      </c>
      <c r="I13" s="328"/>
      <c r="J13" s="328"/>
      <c r="K13" s="328"/>
      <c r="L13" s="328"/>
      <c r="M13" s="267"/>
      <c r="N13" s="267"/>
      <c r="O13" s="24"/>
      <c r="P13" s="326">
        <v>184353542</v>
      </c>
      <c r="Q13" s="327">
        <f t="shared" si="1"/>
        <v>184.353542</v>
      </c>
      <c r="R13" s="334">
        <f t="shared" si="2"/>
        <v>1.4521759613908691</v>
      </c>
      <c r="S13" s="334">
        <f t="shared" si="5"/>
        <v>1.1935716460077295</v>
      </c>
    </row>
    <row r="14" spans="2:19" ht="11.25" customHeight="1">
      <c r="B14" s="23">
        <v>1995</v>
      </c>
      <c r="C14" s="187">
        <v>2000</v>
      </c>
      <c r="D14" s="188">
        <v>80.294875149525538</v>
      </c>
      <c r="E14" s="189">
        <f t="shared" si="3"/>
        <v>5.2891054590487263</v>
      </c>
      <c r="F14" s="189">
        <v>6.3389999999999995</v>
      </c>
      <c r="G14" s="189">
        <f t="shared" si="4"/>
        <v>5.7778390826903836</v>
      </c>
      <c r="H14" s="190">
        <f t="shared" si="0"/>
        <v>195005.193</v>
      </c>
      <c r="I14" s="328"/>
      <c r="J14" s="328"/>
      <c r="K14" s="328"/>
      <c r="L14" s="328"/>
      <c r="M14" s="267"/>
      <c r="N14" s="267"/>
      <c r="O14" s="24"/>
      <c r="P14" s="326">
        <v>195005193</v>
      </c>
      <c r="Q14" s="327">
        <f t="shared" si="1"/>
        <v>195.00519299999999</v>
      </c>
      <c r="R14" s="334">
        <f t="shared" si="2"/>
        <v>1.0924038341503515</v>
      </c>
      <c r="S14" s="334">
        <f t="shared" si="5"/>
        <v>1.1985013437678935</v>
      </c>
    </row>
    <row r="15" spans="2:19" ht="11.25" customHeight="1">
      <c r="B15" s="23">
        <v>1995</v>
      </c>
      <c r="C15" s="187">
        <v>2001</v>
      </c>
      <c r="D15" s="188">
        <v>83.507539887229655</v>
      </c>
      <c r="E15" s="189">
        <f t="shared" si="3"/>
        <v>4.0010831721470019</v>
      </c>
      <c r="F15" s="189">
        <v>5.2839999999999998</v>
      </c>
      <c r="G15" s="189">
        <f t="shared" si="4"/>
        <v>5.4550660094472514</v>
      </c>
      <c r="H15" s="190">
        <f t="shared" si="0"/>
        <v>205642.85500000001</v>
      </c>
      <c r="I15" s="328"/>
      <c r="J15" s="328"/>
      <c r="K15" s="328"/>
      <c r="L15" s="328"/>
      <c r="M15" s="267"/>
      <c r="N15" s="267"/>
      <c r="O15" s="24"/>
      <c r="P15" s="326">
        <v>205642855</v>
      </c>
      <c r="Q15" s="327">
        <f t="shared" si="1"/>
        <v>205.642855</v>
      </c>
      <c r="R15" s="334">
        <f t="shared" si="2"/>
        <v>1.3633973038656018</v>
      </c>
      <c r="S15" s="334">
        <f t="shared" si="5"/>
        <v>1.3206423792396642</v>
      </c>
    </row>
    <row r="16" spans="2:19" ht="11.25" customHeight="1">
      <c r="B16" s="23">
        <v>1995</v>
      </c>
      <c r="C16" s="187">
        <v>2002</v>
      </c>
      <c r="D16" s="188">
        <v>85.912389144197562</v>
      </c>
      <c r="E16" s="189">
        <f t="shared" si="3"/>
        <v>2.8797989501492482</v>
      </c>
      <c r="F16" s="189">
        <v>4.0030000000000001</v>
      </c>
      <c r="G16" s="189">
        <f t="shared" si="4"/>
        <v>2.8560994044748433</v>
      </c>
      <c r="H16" s="190">
        <f t="shared" si="0"/>
        <v>211516.21935700008</v>
      </c>
      <c r="I16" s="328"/>
      <c r="J16" s="328"/>
      <c r="K16" s="328"/>
      <c r="L16" s="328"/>
      <c r="M16" s="267"/>
      <c r="N16" s="267"/>
      <c r="O16" s="24"/>
      <c r="P16" s="326">
        <v>211516219.35700008</v>
      </c>
      <c r="Q16" s="327">
        <f t="shared" si="1"/>
        <v>211.5162193570001</v>
      </c>
      <c r="R16" s="334">
        <f t="shared" si="2"/>
        <v>0.99177041658648546</v>
      </c>
      <c r="S16" s="334">
        <f t="shared" si="5"/>
        <v>1.3900275919583001</v>
      </c>
    </row>
    <row r="17" spans="3:19" ht="11.25" customHeight="1">
      <c r="C17" s="187">
        <v>2003</v>
      </c>
      <c r="D17" s="188">
        <v>88.650897571291054</v>
      </c>
      <c r="E17" s="189">
        <f t="shared" si="3"/>
        <v>3.1875593897140009</v>
      </c>
      <c r="F17" s="189">
        <v>5.4550000000000001</v>
      </c>
      <c r="G17" s="189">
        <f t="shared" si="4"/>
        <v>6.7769126304239924</v>
      </c>
      <c r="H17" s="190">
        <f t="shared" si="0"/>
        <v>225850.48874199996</v>
      </c>
      <c r="I17" s="328"/>
      <c r="J17" s="328"/>
      <c r="K17" s="328"/>
      <c r="L17" s="328"/>
      <c r="M17" s="267"/>
      <c r="N17" s="267"/>
      <c r="O17" s="24"/>
      <c r="P17" s="326">
        <v>225850488.74199995</v>
      </c>
      <c r="Q17" s="327">
        <f t="shared" si="1"/>
        <v>225.85048874199995</v>
      </c>
      <c r="R17" s="334">
        <f t="shared" si="2"/>
        <v>2.1260506242777928</v>
      </c>
      <c r="S17" s="334">
        <f t="shared" si="5"/>
        <v>1.7113406632054757</v>
      </c>
    </row>
    <row r="18" spans="3:19" ht="11.25" customHeight="1">
      <c r="C18" s="187">
        <v>2004</v>
      </c>
      <c r="D18" s="188">
        <v>91.458255435415651</v>
      </c>
      <c r="E18" s="189">
        <f t="shared" si="3"/>
        <v>3.1667562777545344</v>
      </c>
      <c r="F18" s="189">
        <v>4.2240000000000002</v>
      </c>
      <c r="G18" s="189">
        <f t="shared" si="4"/>
        <v>4.5517886770252591</v>
      </c>
      <c r="H18" s="190">
        <f t="shared" si="0"/>
        <v>236130.72571556451</v>
      </c>
      <c r="I18" s="328"/>
      <c r="J18" s="328"/>
      <c r="K18" s="328"/>
      <c r="L18" s="328"/>
      <c r="M18" s="267"/>
      <c r="N18" s="267"/>
      <c r="O18" s="24"/>
      <c r="P18" s="326">
        <v>236130725.71556452</v>
      </c>
      <c r="Q18" s="327">
        <f t="shared" si="1"/>
        <v>236.13072571556452</v>
      </c>
      <c r="R18" s="334">
        <f t="shared" si="2"/>
        <v>1.4373662757061985</v>
      </c>
      <c r="S18" s="334">
        <f t="shared" si="5"/>
        <v>1.3338569910391493</v>
      </c>
    </row>
    <row r="19" spans="3:19" ht="11.25" customHeight="1">
      <c r="C19" s="187">
        <v>2005</v>
      </c>
      <c r="D19" s="188">
        <v>94.863281682855032</v>
      </c>
      <c r="E19" s="189">
        <f t="shared" si="3"/>
        <v>3.7230387035360524</v>
      </c>
      <c r="F19" s="189">
        <v>3.1310000000000002</v>
      </c>
      <c r="G19" s="189">
        <f t="shared" si="4"/>
        <v>4.2596724000887987</v>
      </c>
      <c r="H19" s="190">
        <f t="shared" si="0"/>
        <v>246189.1210669998</v>
      </c>
      <c r="I19" s="328"/>
      <c r="J19" s="328"/>
      <c r="K19" s="328"/>
      <c r="L19" s="328"/>
      <c r="M19" s="267"/>
      <c r="N19" s="267"/>
      <c r="O19" s="24"/>
      <c r="P19" s="326">
        <v>246189121.06699979</v>
      </c>
      <c r="Q19" s="327">
        <f t="shared" si="1"/>
        <v>246.1891210669998</v>
      </c>
      <c r="R19" s="334">
        <f t="shared" si="2"/>
        <v>1.1441386295670428</v>
      </c>
      <c r="S19" s="334">
        <f t="shared" si="5"/>
        <v>0.84097970752392448</v>
      </c>
    </row>
    <row r="20" spans="3:19" ht="11.25" customHeight="1">
      <c r="C20" s="187">
        <v>2006</v>
      </c>
      <c r="D20" s="188">
        <v>98.822994857855136</v>
      </c>
      <c r="E20" s="189">
        <f t="shared" si="3"/>
        <v>4.1741262844333438</v>
      </c>
      <c r="F20" s="189">
        <v>4.617</v>
      </c>
      <c r="G20" s="189">
        <f t="shared" si="4"/>
        <v>3.5711545233582997</v>
      </c>
      <c r="H20" s="190">
        <f t="shared" si="0"/>
        <v>254980.91500000001</v>
      </c>
      <c r="I20" s="328"/>
      <c r="J20" s="328"/>
      <c r="K20" s="328"/>
      <c r="L20" s="328"/>
      <c r="M20" s="267"/>
      <c r="N20" s="267"/>
      <c r="O20" s="24"/>
      <c r="P20" s="326">
        <v>254980915</v>
      </c>
      <c r="Q20" s="327">
        <f t="shared" si="1"/>
        <v>254.98091500000001</v>
      </c>
      <c r="R20" s="334">
        <f t="shared" si="2"/>
        <v>0.8555453956139949</v>
      </c>
      <c r="S20" s="334">
        <f t="shared" si="5"/>
        <v>1.1060997404937829</v>
      </c>
    </row>
    <row r="21" spans="3:19" ht="11.25" customHeight="1">
      <c r="C21" s="187">
        <v>2007</v>
      </c>
      <c r="D21" s="188">
        <v>102.54758058590956</v>
      </c>
      <c r="E21" s="189">
        <f t="shared" si="3"/>
        <v>3.7689464212370627</v>
      </c>
      <c r="F21" s="189">
        <f>G53</f>
        <v>4.2609999999999992</v>
      </c>
      <c r="G21" s="189">
        <f t="shared" si="4"/>
        <v>2.9236776407363552</v>
      </c>
      <c r="H21" s="190">
        <f t="shared" si="0"/>
        <v>262435.73499999999</v>
      </c>
      <c r="I21" s="328"/>
      <c r="J21" s="328"/>
      <c r="K21" s="328"/>
      <c r="L21" s="328"/>
      <c r="M21" s="267"/>
      <c r="N21" s="267"/>
      <c r="O21" s="24"/>
      <c r="P21" s="326">
        <v>262435735</v>
      </c>
      <c r="Q21" s="327">
        <f t="shared" si="1"/>
        <v>262.43573500000002</v>
      </c>
      <c r="R21" s="334">
        <f t="shared" si="2"/>
        <v>0.77572809851107694</v>
      </c>
      <c r="S21" s="334">
        <f t="shared" si="5"/>
        <v>1.1305546759673575</v>
      </c>
    </row>
    <row r="22" spans="3:19" ht="11.25" customHeight="1">
      <c r="C22" s="187">
        <v>2008</v>
      </c>
      <c r="D22" s="188">
        <v>103.69193510012593</v>
      </c>
      <c r="E22" s="189">
        <f t="shared" si="3"/>
        <v>1.1159254149908371</v>
      </c>
      <c r="F22" s="189">
        <f t="shared" ref="F22:F31" si="6">G54</f>
        <v>0.71299999999999986</v>
      </c>
      <c r="G22" s="189">
        <f t="shared" si="4"/>
        <v>1.055392094373131</v>
      </c>
      <c r="H22" s="190">
        <f t="shared" si="0"/>
        <v>265205.46100000001</v>
      </c>
      <c r="I22" s="328"/>
      <c r="J22" s="328"/>
      <c r="K22" s="328"/>
      <c r="L22" s="328"/>
      <c r="M22" s="267"/>
      <c r="N22" s="267"/>
      <c r="O22" s="24"/>
      <c r="P22" s="326">
        <v>265205461</v>
      </c>
      <c r="Q22" s="327">
        <f t="shared" si="1"/>
        <v>265.20546100000001</v>
      </c>
      <c r="R22" s="334">
        <f t="shared" si="2"/>
        <v>0.94575504795882515</v>
      </c>
      <c r="S22" s="334">
        <f t="shared" si="5"/>
        <v>0.6389315902495637</v>
      </c>
    </row>
    <row r="23" spans="3:19" ht="11.25" customHeight="1">
      <c r="C23" s="187">
        <v>2009</v>
      </c>
      <c r="D23" s="188">
        <v>99.986193259159933</v>
      </c>
      <c r="E23" s="189">
        <f t="shared" si="3"/>
        <v>-3.5737994834291631</v>
      </c>
      <c r="F23" s="189">
        <f t="shared" si="6"/>
        <v>-4.6879999999999997</v>
      </c>
      <c r="G23" s="189">
        <f t="shared" si="4"/>
        <v>-4.7305579427717737</v>
      </c>
      <c r="H23" s="190">
        <f t="shared" si="0"/>
        <v>252659.76300000001</v>
      </c>
      <c r="I23" s="328"/>
      <c r="J23" s="328"/>
      <c r="K23" s="328"/>
      <c r="L23" s="328"/>
      <c r="M23" s="267"/>
      <c r="N23" s="267"/>
      <c r="O23" s="24"/>
      <c r="P23" s="326">
        <v>252659763</v>
      </c>
      <c r="Q23" s="327">
        <f t="shared" si="1"/>
        <v>252.659763</v>
      </c>
      <c r="R23" s="334">
        <f t="shared" si="2"/>
        <v>1.3236774935768549</v>
      </c>
      <c r="S23" s="334">
        <f t="shared" si="5"/>
        <v>1.3117691750018747</v>
      </c>
    </row>
    <row r="24" spans="3:19" ht="11.25" customHeight="1">
      <c r="C24" s="187">
        <v>2010</v>
      </c>
      <c r="D24" s="188">
        <v>100</v>
      </c>
      <c r="E24" s="189">
        <f t="shared" si="3"/>
        <v>1.3808647364221827E-2</v>
      </c>
      <c r="F24" s="189">
        <f t="shared" si="6"/>
        <v>2.6849936290860077</v>
      </c>
      <c r="G24" s="189">
        <f t="shared" si="4"/>
        <v>3.113747511510212</v>
      </c>
      <c r="H24" s="190">
        <f t="shared" si="0"/>
        <v>260526.95008300012</v>
      </c>
      <c r="I24" s="328"/>
      <c r="J24" s="328"/>
      <c r="K24" s="328"/>
      <c r="L24" s="328"/>
      <c r="M24" s="267"/>
      <c r="N24" s="267"/>
      <c r="O24" s="24"/>
      <c r="P24" s="326">
        <v>260526950.08300012</v>
      </c>
      <c r="Q24" s="327">
        <f t="shared" si="1"/>
        <v>260.52695008300014</v>
      </c>
      <c r="R24" s="334"/>
      <c r="S24" s="334"/>
    </row>
    <row r="25" spans="3:19" ht="11.25" customHeight="1">
      <c r="C25" s="187">
        <v>2011</v>
      </c>
      <c r="D25" s="188">
        <v>98.999940567432446</v>
      </c>
      <c r="E25" s="189">
        <f t="shared" si="3"/>
        <v>-1.0000594325675571</v>
      </c>
      <c r="F25" s="189">
        <f t="shared" si="6"/>
        <v>-0.98768303124073809</v>
      </c>
      <c r="G25" s="189">
        <f t="shared" si="4"/>
        <v>-1.8921438939156321</v>
      </c>
      <c r="H25" s="190">
        <f t="shared" si="0"/>
        <v>255597.40530499999</v>
      </c>
      <c r="I25" s="328"/>
      <c r="J25" s="328"/>
      <c r="K25" s="328"/>
      <c r="L25" s="328"/>
      <c r="M25" s="267"/>
      <c r="N25" s="267"/>
      <c r="O25" s="24"/>
      <c r="P25" s="326">
        <v>255597405.30500001</v>
      </c>
      <c r="Q25" s="327">
        <f t="shared" si="1"/>
        <v>255.597405305</v>
      </c>
      <c r="R25" s="334">
        <f t="shared" si="2"/>
        <v>1.8920314456289196</v>
      </c>
      <c r="S25" s="334">
        <f t="shared" si="5"/>
        <v>0.98762433419077522</v>
      </c>
    </row>
    <row r="26" spans="3:19" ht="11.25" customHeight="1">
      <c r="C26" s="187">
        <v>2012</v>
      </c>
      <c r="D26" s="188">
        <v>96.09941617794982</v>
      </c>
      <c r="E26" s="189">
        <f t="shared" si="3"/>
        <v>-2.9298243744974473</v>
      </c>
      <c r="F26" s="189">
        <f t="shared" si="6"/>
        <v>-1.8144798368772919</v>
      </c>
      <c r="G26" s="189">
        <f t="shared" si="4"/>
        <v>-1.401885516296264</v>
      </c>
      <c r="H26" s="190">
        <f t="shared" si="0"/>
        <v>252014.22230000014</v>
      </c>
      <c r="I26" s="328"/>
      <c r="J26" s="328"/>
      <c r="K26" s="328"/>
      <c r="L26" s="328"/>
      <c r="M26" s="267"/>
      <c r="N26" s="267"/>
      <c r="O26" s="24"/>
      <c r="P26" s="326">
        <v>252014222.30000013</v>
      </c>
      <c r="Q26" s="327">
        <f t="shared" si="1"/>
        <v>252.01422230000014</v>
      </c>
      <c r="R26" s="334">
        <f t="shared" si="2"/>
        <v>0.47848790135645225</v>
      </c>
      <c r="S26" s="334">
        <f t="shared" si="5"/>
        <v>0.6193135167661814</v>
      </c>
    </row>
    <row r="27" spans="3:19" ht="11.25" customHeight="1">
      <c r="C27" s="187">
        <v>2013</v>
      </c>
      <c r="D27" s="188">
        <v>94.460077654227675</v>
      </c>
      <c r="E27" s="189">
        <f t="shared" si="3"/>
        <v>-1.7058777138526438</v>
      </c>
      <c r="F27" s="189">
        <f t="shared" si="6"/>
        <v>-2.1611116850403067</v>
      </c>
      <c r="G27" s="189">
        <f t="shared" si="4"/>
        <v>-2.2402750402234606</v>
      </c>
      <c r="H27" s="190">
        <f t="shared" si="0"/>
        <v>246368.41057999997</v>
      </c>
      <c r="I27" s="328"/>
      <c r="J27" s="328"/>
      <c r="K27" s="328"/>
      <c r="L27" s="328"/>
      <c r="M27" s="267"/>
      <c r="N27" s="267"/>
      <c r="O27" s="24"/>
      <c r="P27" s="326">
        <v>246368410.57999995</v>
      </c>
      <c r="Q27" s="327">
        <f t="shared" si="1"/>
        <v>246.36841057999996</v>
      </c>
      <c r="R27" s="334">
        <f t="shared" si="2"/>
        <v>1.313268250139634</v>
      </c>
      <c r="S27" s="334">
        <f t="shared" si="5"/>
        <v>1.2668620191769424</v>
      </c>
    </row>
    <row r="28" spans="3:19" ht="11.25" customHeight="1">
      <c r="C28" s="187">
        <v>2014</v>
      </c>
      <c r="D28" s="188">
        <v>95.762636733064525</v>
      </c>
      <c r="E28" s="189">
        <f t="shared" si="3"/>
        <v>1.3789519458208499</v>
      </c>
      <c r="F28" s="189">
        <f t="shared" si="6"/>
        <v>-0.14704259048947677</v>
      </c>
      <c r="G28" s="189">
        <f t="shared" si="4"/>
        <v>-1.1464872953274474</v>
      </c>
      <c r="H28" s="190">
        <f t="shared" si="0"/>
        <v>243543.82805300009</v>
      </c>
      <c r="I28" s="328"/>
      <c r="J28" s="328"/>
      <c r="K28" s="328"/>
      <c r="L28" s="328"/>
      <c r="M28" s="267"/>
      <c r="N28" s="267"/>
      <c r="O28" s="24"/>
      <c r="P28" s="326">
        <v>243543828.05300009</v>
      </c>
      <c r="Q28" s="327">
        <f t="shared" si="1"/>
        <v>243.54382805300008</v>
      </c>
      <c r="R28" s="334">
        <f t="shared" si="2"/>
        <v>-0.83141932451096179</v>
      </c>
      <c r="S28" s="334">
        <f t="shared" si="5"/>
        <v>-0.1066335856989901</v>
      </c>
    </row>
    <row r="29" spans="3:19" ht="11.25" customHeight="1">
      <c r="C29" s="187">
        <v>2015</v>
      </c>
      <c r="D29" s="188">
        <v>99.054068908261698</v>
      </c>
      <c r="E29" s="189">
        <f t="shared" si="3"/>
        <v>3.4370734636014033</v>
      </c>
      <c r="F29" s="189">
        <f t="shared" si="6"/>
        <v>1.7367886721775916</v>
      </c>
      <c r="G29" s="189">
        <f t="shared" si="4"/>
        <v>1.9932680166065753</v>
      </c>
      <c r="H29" s="190">
        <f t="shared" si="0"/>
        <v>248398.30928399987</v>
      </c>
      <c r="I29" s="328"/>
      <c r="J29" s="328"/>
      <c r="K29" s="328"/>
      <c r="L29" s="328"/>
      <c r="M29" s="267"/>
      <c r="N29" s="267"/>
      <c r="O29" s="24"/>
      <c r="P29" s="326">
        <v>248398309.28399986</v>
      </c>
      <c r="Q29" s="327">
        <f t="shared" si="1"/>
        <v>248.39830928399985</v>
      </c>
      <c r="R29" s="334">
        <f>+G29/E29</f>
        <v>0.57993174650331947</v>
      </c>
      <c r="S29" s="334">
        <f t="shared" si="5"/>
        <v>0.5053103143037756</v>
      </c>
    </row>
    <row r="30" spans="3:19" ht="11.25" customHeight="1">
      <c r="C30" s="187">
        <v>2016</v>
      </c>
      <c r="D30" s="188">
        <v>102.297545371062</v>
      </c>
      <c r="E30" s="189">
        <f t="shared" si="3"/>
        <v>3.2744505082413333</v>
      </c>
      <c r="F30" s="189">
        <f t="shared" si="6"/>
        <v>-4.4258019301079976E-3</v>
      </c>
      <c r="G30" s="189">
        <f t="shared" si="4"/>
        <v>0.68465848817664821</v>
      </c>
      <c r="H30" s="190">
        <f t="shared" si="0"/>
        <v>250098.98939300005</v>
      </c>
      <c r="I30" s="328"/>
      <c r="J30" s="328"/>
      <c r="K30" s="328"/>
      <c r="L30" s="328"/>
      <c r="M30" s="267"/>
      <c r="N30" s="267"/>
      <c r="O30" s="24"/>
      <c r="P30" s="326">
        <v>250098989.39300007</v>
      </c>
      <c r="Q30" s="327">
        <f t="shared" si="1"/>
        <v>250.09898939300007</v>
      </c>
      <c r="R30" s="334">
        <f t="shared" ref="R30:R31" si="7">+G30/E30</f>
        <v>0.20909110901308745</v>
      </c>
      <c r="S30" s="334">
        <f t="shared" si="5"/>
        <v>-1.3516166816291387E-3</v>
      </c>
    </row>
    <row r="31" spans="3:19" ht="11.25" customHeight="1">
      <c r="C31" s="191">
        <v>2017</v>
      </c>
      <c r="D31" s="192">
        <v>105.41938098371762</v>
      </c>
      <c r="E31" s="193">
        <f t="shared" si="3"/>
        <v>3.0517209394730127</v>
      </c>
      <c r="F31" s="193">
        <f t="shared" si="6"/>
        <v>1.5654546383291779</v>
      </c>
      <c r="G31" s="193">
        <f t="shared" si="4"/>
        <v>1.0561334495636343</v>
      </c>
      <c r="H31" s="194">
        <f t="shared" si="0"/>
        <v>252740.36847700013</v>
      </c>
      <c r="I31" s="328"/>
      <c r="J31" s="328"/>
      <c r="K31" s="328"/>
      <c r="L31" s="328"/>
      <c r="M31" s="267"/>
      <c r="N31" s="267"/>
      <c r="O31" s="24"/>
      <c r="P31" s="326">
        <v>252740368.47700012</v>
      </c>
      <c r="Q31" s="327">
        <f t="shared" si="1"/>
        <v>252.74036847700012</v>
      </c>
      <c r="R31" s="334">
        <f t="shared" si="7"/>
        <v>0.34607799025883834</v>
      </c>
      <c r="S31" s="334">
        <f t="shared" si="5"/>
        <v>0.51297437392801348</v>
      </c>
    </row>
    <row r="32" spans="3:19" ht="11.25" customHeight="1">
      <c r="C32" s="41" t="s">
        <v>102</v>
      </c>
      <c r="D32" s="21"/>
      <c r="O32" s="24"/>
      <c r="P32" s="24"/>
      <c r="Q32" s="24"/>
      <c r="R32" s="24"/>
    </row>
    <row r="33" spans="2:18" ht="20.25" customHeight="1">
      <c r="C33" s="64" t="s">
        <v>114</v>
      </c>
      <c r="D33" s="27"/>
      <c r="E33" s="28"/>
      <c r="F33" s="28"/>
      <c r="G33" s="29"/>
      <c r="O33" s="24"/>
      <c r="P33" s="24"/>
      <c r="Q33" s="24"/>
      <c r="R33" s="24"/>
    </row>
    <row r="34" spans="2:18" ht="11.25" customHeight="1">
      <c r="C34" s="180"/>
      <c r="D34" s="195" t="s">
        <v>35</v>
      </c>
      <c r="E34" s="196"/>
      <c r="F34" s="196"/>
      <c r="G34" s="196"/>
      <c r="I34" s="42"/>
    </row>
    <row r="35" spans="2:18" ht="11.25" customHeight="1">
      <c r="C35" s="182"/>
      <c r="D35" s="197" t="s">
        <v>29</v>
      </c>
      <c r="E35" s="197" t="s">
        <v>24</v>
      </c>
      <c r="F35" s="197" t="s">
        <v>25</v>
      </c>
      <c r="G35" s="184" t="s">
        <v>132</v>
      </c>
    </row>
    <row r="36" spans="2:18" ht="11.25" customHeight="1">
      <c r="B36" s="23" t="s">
        <v>2</v>
      </c>
      <c r="C36" s="187" t="s">
        <v>3</v>
      </c>
      <c r="D36" s="198">
        <v>7.6373209740077774</v>
      </c>
      <c r="E36" s="198">
        <v>1.1860924555575636</v>
      </c>
      <c r="F36" s="198">
        <v>1.128065134221945</v>
      </c>
      <c r="G36" s="198">
        <v>5.3231724789751134</v>
      </c>
      <c r="H36" s="345">
        <f>D36-SUM(E36:G36)</f>
        <v>-9.0947468445179425E-6</v>
      </c>
      <c r="I36" s="53"/>
    </row>
    <row r="37" spans="2:18" ht="11.25" customHeight="1">
      <c r="B37" s="23" t="s">
        <v>4</v>
      </c>
      <c r="C37" s="187" t="s">
        <v>5</v>
      </c>
      <c r="D37" s="198">
        <v>-4.490788129836643</v>
      </c>
      <c r="E37" s="198">
        <v>-3.5171360435571679</v>
      </c>
      <c r="F37" s="198">
        <v>-2.3624930247928337</v>
      </c>
      <c r="G37" s="198">
        <v>1.3891664223233073</v>
      </c>
      <c r="H37" s="345">
        <f t="shared" ref="H37:H47" si="8">D37-SUM(E37:G37)</f>
        <v>-3.2548380994867898E-4</v>
      </c>
      <c r="I37" s="53"/>
    </row>
    <row r="38" spans="2:18" ht="11.25" customHeight="1">
      <c r="B38" s="23" t="s">
        <v>6</v>
      </c>
      <c r="C38" s="187" t="s">
        <v>7</v>
      </c>
      <c r="D38" s="198">
        <v>-1.6255413245717443</v>
      </c>
      <c r="E38" s="198">
        <v>2.684043593688656</v>
      </c>
      <c r="F38" s="198">
        <v>-2.7164121228184235</v>
      </c>
      <c r="G38" s="198">
        <v>-1.5932473850414968</v>
      </c>
      <c r="H38" s="345">
        <f t="shared" si="8"/>
        <v>7.4589599520002992E-5</v>
      </c>
      <c r="I38" s="53"/>
    </row>
    <row r="39" spans="2:18" ht="11.25" customHeight="1">
      <c r="B39" s="23" t="s">
        <v>8</v>
      </c>
      <c r="C39" s="187" t="s">
        <v>9</v>
      </c>
      <c r="D39" s="198">
        <v>-5.5054710858744249</v>
      </c>
      <c r="E39" s="198">
        <v>-3.6064108116142024</v>
      </c>
      <c r="F39" s="198">
        <v>-0.78691163537755227</v>
      </c>
      <c r="G39" s="198">
        <v>-1.1121417031181418</v>
      </c>
      <c r="H39" s="345">
        <f t="shared" si="8"/>
        <v>-6.9357645280376801E-6</v>
      </c>
      <c r="I39" s="53"/>
    </row>
    <row r="40" spans="2:18" ht="11.25" customHeight="1">
      <c r="B40" s="23" t="s">
        <v>6</v>
      </c>
      <c r="C40" s="187" t="s">
        <v>10</v>
      </c>
      <c r="D40" s="198">
        <v>2.5811872980407546</v>
      </c>
      <c r="E40" s="198">
        <v>0.54701782044404013</v>
      </c>
      <c r="F40" s="198">
        <v>1.5487684157499571</v>
      </c>
      <c r="G40" s="198">
        <v>0.48541547781848493</v>
      </c>
      <c r="H40" s="345">
        <f t="shared" si="8"/>
        <v>-1.4415971727466115E-5</v>
      </c>
      <c r="I40" s="53"/>
    </row>
    <row r="41" spans="2:18" ht="11.25" customHeight="1">
      <c r="B41" s="23" t="s">
        <v>11</v>
      </c>
      <c r="C41" s="187" t="s">
        <v>12</v>
      </c>
      <c r="D41" s="198">
        <v>7.217751159133079</v>
      </c>
      <c r="E41" s="198">
        <v>0.24634564536309966</v>
      </c>
      <c r="F41" s="198">
        <v>2.4698742888864311</v>
      </c>
      <c r="G41" s="198">
        <v>4.5015159034713204</v>
      </c>
      <c r="H41" s="345">
        <f t="shared" si="8"/>
        <v>1.5321412227820019E-5</v>
      </c>
      <c r="I41" s="53"/>
    </row>
    <row r="42" spans="2:18" ht="11.25" customHeight="1">
      <c r="B42" s="23" t="s">
        <v>11</v>
      </c>
      <c r="C42" s="187" t="s">
        <v>13</v>
      </c>
      <c r="D42" s="198">
        <v>0.74708444023880993</v>
      </c>
      <c r="E42" s="198">
        <v>-0.18229381880008333</v>
      </c>
      <c r="F42" s="198">
        <v>-1.2567333244639656E-2</v>
      </c>
      <c r="G42" s="198">
        <v>0.94195406518395863</v>
      </c>
      <c r="H42" s="345">
        <f t="shared" si="8"/>
        <v>-8.4729004257155793E-6</v>
      </c>
      <c r="I42" s="53"/>
    </row>
    <row r="43" spans="2:18" ht="11.25" customHeight="1">
      <c r="B43" s="23" t="s">
        <v>8</v>
      </c>
      <c r="C43" s="187" t="s">
        <v>14</v>
      </c>
      <c r="D43" s="198">
        <v>1.6070721432424939</v>
      </c>
      <c r="E43" s="198">
        <v>-0.15087490712077933</v>
      </c>
      <c r="F43" s="198">
        <v>0.11692051471914322</v>
      </c>
      <c r="G43" s="198">
        <v>1.6410260361371387</v>
      </c>
      <c r="H43" s="345">
        <f t="shared" si="8"/>
        <v>4.9950699132494947E-7</v>
      </c>
      <c r="I43" s="53"/>
    </row>
    <row r="44" spans="2:18" ht="11.25" customHeight="1">
      <c r="B44" s="23" t="s">
        <v>15</v>
      </c>
      <c r="C44" s="187" t="s">
        <v>16</v>
      </c>
      <c r="D44" s="198">
        <v>-3.0237564044170107</v>
      </c>
      <c r="E44" s="198">
        <v>-0.49303542188472438</v>
      </c>
      <c r="F44" s="198">
        <v>-1.0531434387641592</v>
      </c>
      <c r="G44" s="198">
        <v>-1.4776018940974578</v>
      </c>
      <c r="H44" s="345">
        <f t="shared" si="8"/>
        <v>2.4350329330680154E-5</v>
      </c>
      <c r="I44" s="53"/>
    </row>
    <row r="45" spans="2:18" ht="11.25" customHeight="1">
      <c r="B45" s="23" t="s">
        <v>17</v>
      </c>
      <c r="C45" s="187" t="s">
        <v>18</v>
      </c>
      <c r="D45" s="198">
        <v>2.0117172655287563</v>
      </c>
      <c r="E45" s="198">
        <v>0.14287351963524486</v>
      </c>
      <c r="F45" s="198">
        <v>1.1987212613495002</v>
      </c>
      <c r="G45" s="198">
        <v>0.67006763193775409</v>
      </c>
      <c r="H45" s="345">
        <f t="shared" si="8"/>
        <v>5.4852606257149716E-5</v>
      </c>
      <c r="I45" s="53"/>
    </row>
    <row r="46" spans="2:18" ht="11.25" customHeight="1">
      <c r="B46" s="23" t="s">
        <v>19</v>
      </c>
      <c r="C46" s="187" t="s">
        <v>20</v>
      </c>
      <c r="D46" s="198">
        <v>1.3926096364140772</v>
      </c>
      <c r="E46" s="198">
        <v>0.32312831253598073</v>
      </c>
      <c r="F46" s="198">
        <v>-2.0473816373335119</v>
      </c>
      <c r="G46" s="198">
        <v>3.1168718950719709</v>
      </c>
      <c r="H46" s="345">
        <f t="shared" si="8"/>
        <v>-8.9338603626032409E-6</v>
      </c>
      <c r="I46" s="53"/>
    </row>
    <row r="47" spans="2:18" ht="11.25" customHeight="1">
      <c r="B47" s="23" t="s">
        <v>21</v>
      </c>
      <c r="C47" s="191" t="s">
        <v>22</v>
      </c>
      <c r="D47" s="199">
        <v>3.9636537399484251</v>
      </c>
      <c r="E47" s="199">
        <v>-1.4082673951351099</v>
      </c>
      <c r="F47" s="199">
        <v>6.1869724438023965E-2</v>
      </c>
      <c r="G47" s="199">
        <v>5.3100512738564865</v>
      </c>
      <c r="H47" s="345">
        <f t="shared" si="8"/>
        <v>1.3678902455183106E-7</v>
      </c>
      <c r="I47" s="53"/>
    </row>
    <row r="48" spans="2:18" ht="11.25" customHeight="1">
      <c r="J48" s="69"/>
      <c r="K48" s="69"/>
      <c r="L48" s="69"/>
    </row>
    <row r="49" spans="3:12" ht="11.25" customHeight="1">
      <c r="C49" s="65" t="s">
        <v>127</v>
      </c>
      <c r="D49"/>
      <c r="E49"/>
      <c r="F49"/>
      <c r="G49"/>
      <c r="J49" s="69"/>
      <c r="K49" s="69"/>
      <c r="L49" s="69"/>
    </row>
    <row r="50" spans="3:12" ht="11.25" customHeight="1">
      <c r="C50" s="65" t="s">
        <v>128</v>
      </c>
      <c r="D50"/>
      <c r="E50"/>
      <c r="F50"/>
      <c r="G50"/>
      <c r="J50" s="69"/>
      <c r="K50" s="69"/>
      <c r="L50" s="69"/>
    </row>
    <row r="51" spans="3:12" ht="11.25" customHeight="1">
      <c r="C51" s="274"/>
      <c r="D51" s="274"/>
      <c r="E51" s="377" t="s">
        <v>129</v>
      </c>
      <c r="F51" s="377"/>
      <c r="G51" s="377"/>
      <c r="J51" s="69"/>
      <c r="K51" s="69"/>
      <c r="L51" s="69"/>
    </row>
    <row r="52" spans="3:12" ht="12" customHeight="1">
      <c r="C52" s="265" t="s">
        <v>130</v>
      </c>
      <c r="D52" s="265" t="s">
        <v>131</v>
      </c>
      <c r="E52" s="265" t="s">
        <v>24</v>
      </c>
      <c r="F52" s="265" t="s">
        <v>25</v>
      </c>
      <c r="G52" s="265" t="s">
        <v>132</v>
      </c>
      <c r="J52" s="69"/>
      <c r="K52" s="69"/>
      <c r="L52" s="69"/>
    </row>
    <row r="53" spans="3:12" ht="12" customHeight="1">
      <c r="C53" s="159">
        <v>2007</v>
      </c>
      <c r="D53" s="272">
        <v>2.9236776407363774</v>
      </c>
      <c r="E53" s="272">
        <v>-4.2000000000000003E-2</v>
      </c>
      <c r="F53" s="272">
        <v>-1.2949999999999999</v>
      </c>
      <c r="G53" s="272">
        <v>4.2609999999999992</v>
      </c>
      <c r="J53" s="69"/>
      <c r="K53" s="69"/>
      <c r="L53" s="69"/>
    </row>
    <row r="54" spans="3:12" ht="12" customHeight="1">
      <c r="C54" s="159">
        <v>2008</v>
      </c>
      <c r="D54" s="272">
        <f>G22</f>
        <v>1.055392094373131</v>
      </c>
      <c r="E54" s="272">
        <v>0.4</v>
      </c>
      <c r="F54" s="272">
        <v>-5.8000000000000003E-2</v>
      </c>
      <c r="G54" s="272">
        <v>0.71299999999999986</v>
      </c>
      <c r="H54" s="20">
        <f>D54-SUM(E54:G54)</f>
        <v>3.9209437313103557E-4</v>
      </c>
      <c r="J54" s="69"/>
      <c r="K54" s="69"/>
      <c r="L54" s="69"/>
    </row>
    <row r="55" spans="3:12" ht="12" customHeight="1">
      <c r="C55" s="159">
        <v>2009</v>
      </c>
      <c r="D55" s="272">
        <f t="shared" ref="D55:D63" si="9">G23</f>
        <v>-4.7305579427717737</v>
      </c>
      <c r="E55" s="272">
        <v>-0.48399999999999999</v>
      </c>
      <c r="F55" s="272">
        <v>0.441</v>
      </c>
      <c r="G55" s="272">
        <v>-4.6879999999999997</v>
      </c>
      <c r="H55" s="20">
        <f>D55-SUM(E55:G55)</f>
        <v>4.4205722822621141E-4</v>
      </c>
      <c r="J55" s="69"/>
      <c r="K55" s="69"/>
      <c r="L55" s="69"/>
    </row>
    <row r="56" spans="3:12" ht="12" customHeight="1">
      <c r="C56" s="159">
        <v>2010</v>
      </c>
      <c r="D56" s="272">
        <f t="shared" si="9"/>
        <v>3.113747511510212</v>
      </c>
      <c r="E56" s="272">
        <v>5.4714882115680652E-2</v>
      </c>
      <c r="F56" s="272">
        <v>0.39683130554921675</v>
      </c>
      <c r="G56" s="272">
        <v>2.6849936290860077</v>
      </c>
      <c r="H56" s="20">
        <f t="shared" ref="H56:H63" si="10">D56-SUM(E56:G56)</f>
        <v>-2.2792305240693089E-2</v>
      </c>
      <c r="J56" s="69"/>
      <c r="K56" s="69"/>
      <c r="L56" s="69"/>
    </row>
    <row r="57" spans="3:12" ht="12" customHeight="1">
      <c r="C57" s="159">
        <v>2011</v>
      </c>
      <c r="D57" s="272">
        <f t="shared" si="9"/>
        <v>-1.8921438939156321</v>
      </c>
      <c r="E57" s="272">
        <v>0.12569471050719594</v>
      </c>
      <c r="F57" s="272">
        <v>-1.0279343645701822</v>
      </c>
      <c r="G57" s="272">
        <v>-0.98768303124073809</v>
      </c>
      <c r="H57" s="20">
        <f t="shared" si="10"/>
        <v>-2.2212086119077767E-3</v>
      </c>
      <c r="J57" s="69"/>
      <c r="K57" s="69"/>
      <c r="L57" s="69"/>
    </row>
    <row r="58" spans="3:12" ht="12" customHeight="1">
      <c r="C58" s="159">
        <v>2012</v>
      </c>
      <c r="D58" s="272">
        <f t="shared" si="9"/>
        <v>-1.401885516296264</v>
      </c>
      <c r="E58" s="272">
        <v>-0.27277967170862283</v>
      </c>
      <c r="F58" s="272">
        <v>0.68966900349782811</v>
      </c>
      <c r="G58" s="272">
        <v>-1.8144798368772919</v>
      </c>
      <c r="H58" s="20">
        <f t="shared" si="10"/>
        <v>-4.295011208177435E-3</v>
      </c>
      <c r="J58" s="69"/>
      <c r="K58" s="69"/>
      <c r="L58" s="69"/>
    </row>
    <row r="59" spans="3:12" ht="12" customHeight="1">
      <c r="C59" s="159">
        <v>2013</v>
      </c>
      <c r="D59" s="272">
        <f t="shared" si="9"/>
        <v>-2.2402750402234606</v>
      </c>
      <c r="E59" s="272">
        <v>0.19505514450648409</v>
      </c>
      <c r="F59" s="272">
        <v>-0.27208548834806168</v>
      </c>
      <c r="G59" s="272">
        <v>-2.1611116850403067</v>
      </c>
      <c r="H59" s="20">
        <f t="shared" si="10"/>
        <v>-2.1330113415762852E-3</v>
      </c>
      <c r="J59" s="69"/>
      <c r="K59" s="69"/>
      <c r="L59" s="69"/>
    </row>
    <row r="60" spans="3:12" ht="12" customHeight="1">
      <c r="C60" s="159">
        <v>2014</v>
      </c>
      <c r="D60" s="272">
        <f t="shared" si="9"/>
        <v>-1.1464872953274474</v>
      </c>
      <c r="E60" s="272">
        <v>-1.468303779090796E-2</v>
      </c>
      <c r="F60" s="272">
        <v>-0.9848184080399891</v>
      </c>
      <c r="G60" s="272">
        <v>-0.14704259048947677</v>
      </c>
      <c r="H60" s="20">
        <f t="shared" si="10"/>
        <v>5.674099292640733E-5</v>
      </c>
      <c r="J60" s="69"/>
      <c r="K60" s="69"/>
      <c r="L60" s="69"/>
    </row>
    <row r="61" spans="3:12" ht="12" customHeight="1">
      <c r="C61" s="159">
        <v>2015</v>
      </c>
      <c r="D61" s="272">
        <f t="shared" si="9"/>
        <v>1.9932680166065753</v>
      </c>
      <c r="E61" s="272">
        <v>-8.9307550465789198E-2</v>
      </c>
      <c r="F61" s="272">
        <v>0.35847354711551205</v>
      </c>
      <c r="G61" s="272">
        <v>1.7367886721775916</v>
      </c>
      <c r="H61" s="20">
        <f t="shared" si="10"/>
        <v>-1.268665222073917E-2</v>
      </c>
      <c r="J61" s="69"/>
      <c r="K61" s="69"/>
      <c r="L61" s="69"/>
    </row>
    <row r="62" spans="3:12" ht="11.25" customHeight="1">
      <c r="C62" s="159">
        <v>2016</v>
      </c>
      <c r="D62" s="272">
        <f t="shared" si="9"/>
        <v>0.68465848817664821</v>
      </c>
      <c r="E62" s="272">
        <v>0.60014885603586476</v>
      </c>
      <c r="F62" s="272">
        <v>8.8935434070891439E-2</v>
      </c>
      <c r="G62" s="272">
        <v>-4.4258019301079976E-3</v>
      </c>
      <c r="H62" s="20">
        <f t="shared" si="10"/>
        <v>0</v>
      </c>
      <c r="J62" s="69"/>
      <c r="K62" s="69"/>
      <c r="L62" s="69"/>
    </row>
    <row r="63" spans="3:12" ht="11.25" customHeight="1">
      <c r="C63" s="160">
        <v>2017</v>
      </c>
      <c r="D63" s="170">
        <f t="shared" si="9"/>
        <v>1.0561334495636343</v>
      </c>
      <c r="E63" s="170">
        <v>-0.34380949961583251</v>
      </c>
      <c r="F63" s="170">
        <v>-0.16551168914973324</v>
      </c>
      <c r="G63" s="170">
        <v>1.5654546383291779</v>
      </c>
      <c r="H63" s="20">
        <f t="shared" si="10"/>
        <v>2.2204460492503131E-14</v>
      </c>
      <c r="J63" s="69"/>
      <c r="K63" s="69"/>
      <c r="L63" s="69"/>
    </row>
    <row r="64" spans="3:12" ht="11.25" customHeight="1">
      <c r="C64" s="273"/>
      <c r="J64" s="69"/>
      <c r="K64" s="69"/>
      <c r="L64" s="69"/>
    </row>
    <row r="65" spans="3:13" ht="20.25" customHeight="1">
      <c r="C65" s="31" t="s">
        <v>94</v>
      </c>
      <c r="D65" s="27"/>
      <c r="E65" s="27"/>
      <c r="F65" s="27"/>
      <c r="G65" s="27"/>
      <c r="H65" s="27"/>
      <c r="I65" s="27"/>
      <c r="J65" s="27"/>
      <c r="K65" s="27"/>
      <c r="L65"/>
    </row>
    <row r="66" spans="3:13" ht="11.25" customHeight="1">
      <c r="C66" s="200"/>
      <c r="D66" s="200">
        <v>2010</v>
      </c>
      <c r="E66" s="200">
        <v>2011</v>
      </c>
      <c r="F66" s="200">
        <v>2012</v>
      </c>
      <c r="G66" s="200">
        <v>2013</v>
      </c>
      <c r="H66" s="200">
        <v>2014</v>
      </c>
      <c r="I66" s="200">
        <v>2015</v>
      </c>
      <c r="J66" s="200">
        <v>2016</v>
      </c>
      <c r="K66" s="200">
        <v>2017</v>
      </c>
      <c r="L66" s="47"/>
      <c r="M66" s="47"/>
    </row>
    <row r="67" spans="3:13" ht="11.25" customHeight="1">
      <c r="C67" s="201" t="s">
        <v>27</v>
      </c>
      <c r="D67" s="202" t="s">
        <v>47</v>
      </c>
      <c r="E67" s="202" t="s">
        <v>51</v>
      </c>
      <c r="F67" s="202" t="s">
        <v>70</v>
      </c>
      <c r="G67" s="202" t="s">
        <v>97</v>
      </c>
      <c r="H67" s="202" t="s">
        <v>103</v>
      </c>
      <c r="I67" s="202" t="s">
        <v>118</v>
      </c>
      <c r="J67" s="202" t="s">
        <v>272</v>
      </c>
      <c r="K67" s="202" t="s">
        <v>291</v>
      </c>
      <c r="L67" s="47"/>
      <c r="M67" s="47"/>
    </row>
    <row r="68" spans="3:13" ht="11.25" customHeight="1">
      <c r="C68" s="203">
        <v>1</v>
      </c>
      <c r="D68" s="190">
        <v>30816.7</v>
      </c>
      <c r="E68" s="190">
        <v>29651.3</v>
      </c>
      <c r="F68" s="190">
        <v>28932.6</v>
      </c>
      <c r="G68" s="190">
        <v>29090.7</v>
      </c>
      <c r="H68" s="190">
        <v>28309</v>
      </c>
      <c r="I68" s="190">
        <v>29734.871999999999</v>
      </c>
      <c r="J68" s="190">
        <v>30272.834999999999</v>
      </c>
      <c r="K68" s="190">
        <v>29631.804</v>
      </c>
      <c r="L68"/>
      <c r="M68"/>
    </row>
    <row r="69" spans="3:13" ht="11.25" customHeight="1">
      <c r="C69" s="203">
        <v>2</v>
      </c>
      <c r="D69" s="190">
        <v>27484.7</v>
      </c>
      <c r="E69" s="190">
        <v>26677.1</v>
      </c>
      <c r="F69" s="190">
        <v>26096.7</v>
      </c>
      <c r="G69" s="190">
        <v>26345.1</v>
      </c>
      <c r="H69" s="190">
        <v>25917</v>
      </c>
      <c r="I69" s="190">
        <v>27495.386999999999</v>
      </c>
      <c r="J69" s="190">
        <v>28184.644</v>
      </c>
      <c r="K69" s="190">
        <v>27301.991000000002</v>
      </c>
      <c r="L69"/>
      <c r="M69"/>
    </row>
    <row r="70" spans="3:13" ht="11.25" customHeight="1">
      <c r="C70" s="203">
        <v>3</v>
      </c>
      <c r="D70" s="190">
        <v>25697.7</v>
      </c>
      <c r="E70" s="190">
        <v>25025.3</v>
      </c>
      <c r="F70" s="190">
        <v>24672.3</v>
      </c>
      <c r="G70" s="190">
        <v>24806.7</v>
      </c>
      <c r="H70" s="190">
        <v>24688</v>
      </c>
      <c r="I70" s="190">
        <v>25998.396000000001</v>
      </c>
      <c r="J70" s="190">
        <v>26674.001</v>
      </c>
      <c r="K70" s="190">
        <v>25943.218000000001</v>
      </c>
      <c r="L70"/>
      <c r="M70"/>
    </row>
    <row r="71" spans="3:13" ht="11.25" customHeight="1">
      <c r="C71" s="203">
        <v>4</v>
      </c>
      <c r="D71" s="190">
        <v>24595.8</v>
      </c>
      <c r="E71" s="190">
        <v>24488.7</v>
      </c>
      <c r="F71" s="190">
        <v>23920.799999999999</v>
      </c>
      <c r="G71" s="190">
        <v>24466</v>
      </c>
      <c r="H71" s="190">
        <v>24031</v>
      </c>
      <c r="I71" s="190">
        <v>25549.628000000001</v>
      </c>
      <c r="J71" s="190">
        <v>25966.913</v>
      </c>
      <c r="K71" s="190">
        <v>25543.609</v>
      </c>
      <c r="L71"/>
      <c r="M71"/>
    </row>
    <row r="72" spans="3:13" ht="11.25" customHeight="1">
      <c r="C72" s="203">
        <v>5</v>
      </c>
      <c r="D72" s="190">
        <v>24136</v>
      </c>
      <c r="E72" s="190">
        <v>24453.4</v>
      </c>
      <c r="F72" s="190">
        <v>23803.1</v>
      </c>
      <c r="G72" s="190">
        <v>24373.7</v>
      </c>
      <c r="H72" s="190">
        <v>24014</v>
      </c>
      <c r="I72" s="190">
        <v>25157.383999999998</v>
      </c>
      <c r="J72" s="190">
        <v>25634.508000000002</v>
      </c>
      <c r="K72" s="190">
        <v>25425.165000000001</v>
      </c>
      <c r="L72"/>
      <c r="M72"/>
    </row>
    <row r="73" spans="3:13" ht="11.25" customHeight="1">
      <c r="C73" s="203">
        <v>6</v>
      </c>
      <c r="D73" s="190">
        <v>24831.599999999999</v>
      </c>
      <c r="E73" s="190">
        <v>25367.9</v>
      </c>
      <c r="F73" s="190">
        <v>24554.799999999999</v>
      </c>
      <c r="G73" s="190">
        <v>25127.8</v>
      </c>
      <c r="H73" s="190">
        <v>24637</v>
      </c>
      <c r="I73" s="190">
        <v>25926.485000000001</v>
      </c>
      <c r="J73" s="190">
        <v>25767.664000000001</v>
      </c>
      <c r="K73" s="190">
        <v>26017.829000000002</v>
      </c>
      <c r="L73"/>
      <c r="M73"/>
    </row>
    <row r="74" spans="3:13" ht="11.25" customHeight="1">
      <c r="C74" s="203">
        <v>7</v>
      </c>
      <c r="D74" s="190">
        <v>27674.3</v>
      </c>
      <c r="E74" s="190">
        <v>28887.1</v>
      </c>
      <c r="F74" s="190">
        <v>28409.200000000001</v>
      </c>
      <c r="G74" s="190">
        <v>28223.5</v>
      </c>
      <c r="H74" s="190">
        <v>27166</v>
      </c>
      <c r="I74" s="190">
        <v>28654.249</v>
      </c>
      <c r="J74" s="190">
        <v>27545.268</v>
      </c>
      <c r="K74" s="190">
        <v>28665.567999999999</v>
      </c>
      <c r="L74"/>
      <c r="M74"/>
    </row>
    <row r="75" spans="3:13" ht="11.25" customHeight="1">
      <c r="C75" s="203">
        <v>8</v>
      </c>
      <c r="D75" s="190">
        <v>34157.5</v>
      </c>
      <c r="E75" s="190">
        <v>33720.5</v>
      </c>
      <c r="F75" s="190">
        <v>33836.300000000003</v>
      </c>
      <c r="G75" s="190">
        <v>33441.1</v>
      </c>
      <c r="H75" s="190">
        <v>32087</v>
      </c>
      <c r="I75" s="190">
        <v>33637.370000000003</v>
      </c>
      <c r="J75" s="190">
        <v>30011.603999999999</v>
      </c>
      <c r="K75" s="190">
        <v>33897.599000000002</v>
      </c>
      <c r="L75"/>
      <c r="M75"/>
    </row>
    <row r="76" spans="3:13" ht="11.25" customHeight="1">
      <c r="C76" s="203">
        <v>9</v>
      </c>
      <c r="D76" s="190">
        <v>39271.1</v>
      </c>
      <c r="E76" s="190">
        <v>39412.9</v>
      </c>
      <c r="F76" s="190">
        <v>38434.5</v>
      </c>
      <c r="G76" s="190">
        <v>36519.9</v>
      </c>
      <c r="H76" s="190">
        <v>35251</v>
      </c>
      <c r="I76" s="190">
        <v>36527.307999999997</v>
      </c>
      <c r="J76" s="190">
        <v>31958.379000000001</v>
      </c>
      <c r="K76" s="190">
        <v>37667.61</v>
      </c>
      <c r="L76"/>
      <c r="M76"/>
    </row>
    <row r="77" spans="3:13" ht="11.25" customHeight="1">
      <c r="C77" s="203">
        <v>10</v>
      </c>
      <c r="D77" s="190">
        <v>40755.9</v>
      </c>
      <c r="E77" s="190">
        <v>40742</v>
      </c>
      <c r="F77" s="190">
        <v>40347.199999999997</v>
      </c>
      <c r="G77" s="190">
        <v>37551.699999999997</v>
      </c>
      <c r="H77" s="190">
        <v>36570</v>
      </c>
      <c r="I77" s="190">
        <v>38097.336000000003</v>
      </c>
      <c r="J77" s="190">
        <v>34314.942000000003</v>
      </c>
      <c r="K77" s="190">
        <v>39131.94</v>
      </c>
      <c r="L77"/>
      <c r="M77"/>
    </row>
    <row r="78" spans="3:13" ht="11.25" customHeight="1">
      <c r="C78" s="203">
        <v>11</v>
      </c>
      <c r="D78" s="190">
        <v>42337.2</v>
      </c>
      <c r="E78" s="190">
        <v>41677.599999999999</v>
      </c>
      <c r="F78" s="190">
        <v>41465.599999999999</v>
      </c>
      <c r="G78" s="190">
        <v>38383.9</v>
      </c>
      <c r="H78" s="190">
        <v>37219</v>
      </c>
      <c r="I78" s="190">
        <v>38791.629999999997</v>
      </c>
      <c r="J78" s="190">
        <v>36048.141000000003</v>
      </c>
      <c r="K78" s="190">
        <v>39840.921999999999</v>
      </c>
      <c r="L78"/>
      <c r="M78"/>
    </row>
    <row r="79" spans="3:13" ht="11.25" customHeight="1">
      <c r="C79" s="203">
        <v>12</v>
      </c>
      <c r="D79" s="190">
        <v>42907.7</v>
      </c>
      <c r="E79" s="190">
        <v>41861</v>
      </c>
      <c r="F79" s="190">
        <v>41620.9</v>
      </c>
      <c r="G79" s="190">
        <v>37958.199999999997</v>
      </c>
      <c r="H79" s="190">
        <v>37155</v>
      </c>
      <c r="I79" s="190">
        <v>38741.523999999998</v>
      </c>
      <c r="J79" s="190">
        <v>37514.11</v>
      </c>
      <c r="K79" s="190">
        <v>39867.508000000002</v>
      </c>
      <c r="L79"/>
      <c r="M79"/>
    </row>
    <row r="80" spans="3:13" ht="11.25" customHeight="1">
      <c r="C80" s="203">
        <v>13</v>
      </c>
      <c r="D80" s="190">
        <v>42294.8</v>
      </c>
      <c r="E80" s="190">
        <v>41097.300000000003</v>
      </c>
      <c r="F80" s="190">
        <v>40745.599999999999</v>
      </c>
      <c r="G80" s="190">
        <v>37405.199999999997</v>
      </c>
      <c r="H80" s="190">
        <v>37025</v>
      </c>
      <c r="I80" s="190">
        <v>38556.813000000002</v>
      </c>
      <c r="J80" s="190">
        <v>39048.542999999998</v>
      </c>
      <c r="K80" s="190">
        <v>39653.468999999997</v>
      </c>
      <c r="L80"/>
      <c r="M80"/>
    </row>
    <row r="81" spans="2:14" ht="11.25" customHeight="1">
      <c r="C81" s="203">
        <v>14</v>
      </c>
      <c r="D81" s="190">
        <v>41671.699999999997</v>
      </c>
      <c r="E81" s="190">
        <v>40364.1</v>
      </c>
      <c r="F81" s="190">
        <v>39671.4</v>
      </c>
      <c r="G81" s="190">
        <v>37263.199999999997</v>
      </c>
      <c r="H81" s="190">
        <v>36814</v>
      </c>
      <c r="I81" s="190">
        <v>38534.690999999999</v>
      </c>
      <c r="J81" s="190">
        <v>40143.993999999999</v>
      </c>
      <c r="K81" s="190">
        <v>39484.146999999997</v>
      </c>
      <c r="L81"/>
      <c r="M81"/>
    </row>
    <row r="82" spans="2:14" ht="11.25" customHeight="1">
      <c r="C82" s="203">
        <v>15</v>
      </c>
      <c r="D82" s="190">
        <v>39942.800000000003</v>
      </c>
      <c r="E82" s="190">
        <v>38626.6</v>
      </c>
      <c r="F82" s="190">
        <v>38499.5</v>
      </c>
      <c r="G82" s="190">
        <v>35494.5</v>
      </c>
      <c r="H82" s="190">
        <v>35513</v>
      </c>
      <c r="I82" s="190">
        <v>37091.449000000001</v>
      </c>
      <c r="J82" s="190">
        <v>39824.531000000003</v>
      </c>
      <c r="K82" s="190">
        <v>38300.010999999999</v>
      </c>
      <c r="L82"/>
      <c r="M82"/>
    </row>
    <row r="83" spans="2:14" ht="11.25" customHeight="1">
      <c r="C83" s="203">
        <v>16</v>
      </c>
      <c r="D83" s="190">
        <v>39336.300000000003</v>
      </c>
      <c r="E83" s="190">
        <v>38154.800000000003</v>
      </c>
      <c r="F83" s="190">
        <v>38146.1</v>
      </c>
      <c r="G83" s="190">
        <v>35271.599999999999</v>
      </c>
      <c r="H83" s="190">
        <v>34944</v>
      </c>
      <c r="I83" s="190">
        <v>36773.593999999997</v>
      </c>
      <c r="J83" s="190">
        <v>39657.337</v>
      </c>
      <c r="K83" s="190">
        <v>37795.743999999999</v>
      </c>
      <c r="L83"/>
      <c r="M83"/>
    </row>
    <row r="84" spans="2:14" ht="11.25" customHeight="1">
      <c r="C84" s="203">
        <v>17</v>
      </c>
      <c r="D84" s="190">
        <v>39221.1</v>
      </c>
      <c r="E84" s="190">
        <v>38409.1</v>
      </c>
      <c r="F84" s="190">
        <v>38122.699999999997</v>
      </c>
      <c r="G84" s="190">
        <v>35716.5</v>
      </c>
      <c r="H84" s="190">
        <v>34965</v>
      </c>
      <c r="I84" s="190">
        <v>36599.593999999997</v>
      </c>
      <c r="J84" s="190">
        <v>39724.39</v>
      </c>
      <c r="K84" s="190">
        <v>37685.932000000001</v>
      </c>
      <c r="L84"/>
      <c r="M84"/>
    </row>
    <row r="85" spans="2:14" ht="11.25" customHeight="1">
      <c r="C85" s="203">
        <v>18</v>
      </c>
      <c r="D85" s="190">
        <v>40727.599999999999</v>
      </c>
      <c r="E85" s="190">
        <v>39839.4</v>
      </c>
      <c r="F85" s="190">
        <v>38554.6</v>
      </c>
      <c r="G85" s="190">
        <v>35299.800000000003</v>
      </c>
      <c r="H85" s="190">
        <v>35369</v>
      </c>
      <c r="I85" s="190">
        <v>36927.99</v>
      </c>
      <c r="J85" s="190">
        <v>39509.758999999998</v>
      </c>
      <c r="K85" s="190">
        <v>38114.408000000003</v>
      </c>
      <c r="L85"/>
      <c r="M85"/>
    </row>
    <row r="86" spans="2:14" ht="11.25" customHeight="1">
      <c r="C86" s="203">
        <v>19</v>
      </c>
      <c r="D86" s="190">
        <v>43332.2</v>
      </c>
      <c r="E86" s="190">
        <v>42001</v>
      </c>
      <c r="F86" s="190">
        <v>40536.5</v>
      </c>
      <c r="G86" s="190">
        <v>35865.300000000003</v>
      </c>
      <c r="H86" s="190">
        <v>36648</v>
      </c>
      <c r="I86" s="190">
        <v>38010.114000000001</v>
      </c>
      <c r="J86" s="190">
        <v>38705.442000000003</v>
      </c>
      <c r="K86" s="190">
        <v>39782.711000000003</v>
      </c>
      <c r="L86"/>
      <c r="M86"/>
    </row>
    <row r="87" spans="2:14" ht="11.25" customHeight="1">
      <c r="C87" s="203">
        <v>20</v>
      </c>
      <c r="D87" s="190">
        <v>44122.400000000001</v>
      </c>
      <c r="E87" s="190">
        <v>44106.7</v>
      </c>
      <c r="F87" s="190">
        <v>42629.5</v>
      </c>
      <c r="G87" s="190">
        <v>39119.9</v>
      </c>
      <c r="H87" s="190">
        <v>38474</v>
      </c>
      <c r="I87" s="190">
        <v>40305.625</v>
      </c>
      <c r="J87" s="190">
        <v>37626.425999999999</v>
      </c>
      <c r="K87" s="190">
        <v>40938.267</v>
      </c>
      <c r="L87"/>
      <c r="M87"/>
    </row>
    <row r="88" spans="2:14" ht="11.25" customHeight="1">
      <c r="C88" s="203">
        <v>21</v>
      </c>
      <c r="D88" s="190">
        <v>43648.2</v>
      </c>
      <c r="E88" s="190">
        <v>43609.4</v>
      </c>
      <c r="F88" s="190">
        <v>43010.2</v>
      </c>
      <c r="G88" s="190">
        <v>39963.300000000003</v>
      </c>
      <c r="H88" s="190">
        <v>38669</v>
      </c>
      <c r="I88" s="190">
        <v>40323.766000000003</v>
      </c>
      <c r="J88" s="190">
        <v>37189</v>
      </c>
      <c r="K88" s="190">
        <v>41015.398999999998</v>
      </c>
      <c r="L88"/>
      <c r="M88"/>
    </row>
    <row r="89" spans="2:14" ht="11.25" customHeight="1">
      <c r="C89" s="203">
        <v>22</v>
      </c>
      <c r="D89" s="190">
        <v>42302.400000000001</v>
      </c>
      <c r="E89" s="190">
        <v>41952.1</v>
      </c>
      <c r="F89" s="190">
        <v>41504.9</v>
      </c>
      <c r="G89" s="190">
        <v>38441.699999999997</v>
      </c>
      <c r="H89" s="190">
        <v>37714</v>
      </c>
      <c r="I89" s="190">
        <v>39155.991999999998</v>
      </c>
      <c r="J89" s="190">
        <v>38117.504000000001</v>
      </c>
      <c r="K89" s="190">
        <v>39737.271999999997</v>
      </c>
      <c r="L89"/>
      <c r="M89"/>
    </row>
    <row r="90" spans="2:14" ht="11.25" customHeight="1">
      <c r="C90" s="203">
        <v>23</v>
      </c>
      <c r="D90" s="190">
        <v>39806.800000000003</v>
      </c>
      <c r="E90" s="190">
        <v>39128</v>
      </c>
      <c r="F90" s="190">
        <v>38636.9</v>
      </c>
      <c r="G90" s="190">
        <v>35562.5</v>
      </c>
      <c r="H90" s="190">
        <v>34758</v>
      </c>
      <c r="I90" s="190">
        <v>36331.85</v>
      </c>
      <c r="J90" s="190">
        <v>35532.201000000001</v>
      </c>
      <c r="K90" s="190">
        <v>36637.466</v>
      </c>
      <c r="L90"/>
      <c r="M90"/>
    </row>
    <row r="91" spans="2:14" ht="11.25" customHeight="1">
      <c r="C91" s="204">
        <v>24</v>
      </c>
      <c r="D91" s="194">
        <v>36455.300000000003</v>
      </c>
      <c r="E91" s="194">
        <v>35222</v>
      </c>
      <c r="F91" s="194">
        <v>35047.199999999997</v>
      </c>
      <c r="G91" s="194">
        <v>31857.5</v>
      </c>
      <c r="H91" s="194">
        <v>31319</v>
      </c>
      <c r="I91" s="194">
        <v>32829.544000000002</v>
      </c>
      <c r="J91" s="194">
        <v>32869.332999999999</v>
      </c>
      <c r="K91" s="194">
        <v>33068.67</v>
      </c>
      <c r="L91"/>
      <c r="M91"/>
    </row>
    <row r="92" spans="2:14" ht="11.25" customHeight="1">
      <c r="D92" s="21">
        <f t="shared" ref="D92:K92" si="11">MAX(D68:D91)</f>
        <v>44122.400000000001</v>
      </c>
      <c r="E92" s="21">
        <f t="shared" si="11"/>
        <v>44106.7</v>
      </c>
      <c r="F92" s="21">
        <f t="shared" si="11"/>
        <v>43010.2</v>
      </c>
      <c r="G92" s="21">
        <f t="shared" si="11"/>
        <v>39963.300000000003</v>
      </c>
      <c r="H92" s="21">
        <f t="shared" si="11"/>
        <v>38669</v>
      </c>
      <c r="I92" s="21">
        <f t="shared" si="11"/>
        <v>40323.766000000003</v>
      </c>
      <c r="J92" s="21">
        <f t="shared" si="11"/>
        <v>40143.993999999999</v>
      </c>
      <c r="K92" s="21">
        <f t="shared" si="11"/>
        <v>41015.398999999998</v>
      </c>
    </row>
    <row r="93" spans="2:14" ht="20.25" customHeight="1">
      <c r="C93" s="31" t="s">
        <v>71</v>
      </c>
      <c r="D93" s="27"/>
      <c r="E93" s="27"/>
      <c r="F93" s="27"/>
      <c r="I93"/>
      <c r="J93"/>
      <c r="K93"/>
      <c r="L93"/>
    </row>
    <row r="94" spans="2:14" ht="21.75" customHeight="1">
      <c r="C94" s="205"/>
      <c r="D94" s="206"/>
      <c r="E94" s="207" t="s">
        <v>73</v>
      </c>
      <c r="F94" s="207" t="s">
        <v>74</v>
      </c>
      <c r="G94" s="206"/>
      <c r="H94" s="372" t="s">
        <v>105</v>
      </c>
      <c r="I94" s="372"/>
      <c r="J94" s="372"/>
      <c r="K94" s="372"/>
      <c r="L94" s="380"/>
      <c r="M94" s="380"/>
      <c r="N94"/>
    </row>
    <row r="95" spans="2:14" ht="11.25" customHeight="1">
      <c r="B95" s="23">
        <v>2002</v>
      </c>
      <c r="C95" s="187">
        <v>2011</v>
      </c>
      <c r="D95" s="208" t="s">
        <v>52</v>
      </c>
      <c r="E95" s="190">
        <v>44107</v>
      </c>
      <c r="F95" s="190">
        <v>884.98057700000004</v>
      </c>
      <c r="G95" s="209" t="s">
        <v>53</v>
      </c>
      <c r="H95" s="275">
        <v>903117</v>
      </c>
      <c r="I95" s="382"/>
      <c r="J95" s="383"/>
      <c r="K95" s="276"/>
      <c r="L95" s="62"/>
      <c r="M95" s="61"/>
      <c r="N95"/>
    </row>
    <row r="96" spans="2:14" ht="11.25" customHeight="1">
      <c r="B96" s="23">
        <v>2003</v>
      </c>
      <c r="C96" s="187">
        <v>2012</v>
      </c>
      <c r="D96" s="208" t="s">
        <v>75</v>
      </c>
      <c r="E96" s="190">
        <v>43010</v>
      </c>
      <c r="F96" s="190">
        <v>870.55558600000006</v>
      </c>
      <c r="G96" s="209" t="s">
        <v>76</v>
      </c>
      <c r="H96" s="275">
        <v>885012</v>
      </c>
      <c r="I96" s="382"/>
      <c r="J96" s="383"/>
      <c r="K96" s="276"/>
      <c r="L96" s="62"/>
      <c r="M96" s="61"/>
      <c r="N96"/>
    </row>
    <row r="97" spans="2:14" ht="11.25" customHeight="1">
      <c r="B97" s="23">
        <v>2004</v>
      </c>
      <c r="C97" s="187">
        <v>2013</v>
      </c>
      <c r="D97" s="208" t="s">
        <v>98</v>
      </c>
      <c r="E97" s="190">
        <v>39963</v>
      </c>
      <c r="F97" s="190">
        <v>809.86843700000009</v>
      </c>
      <c r="G97" s="209" t="s">
        <v>100</v>
      </c>
      <c r="H97" s="275">
        <v>870944</v>
      </c>
      <c r="I97" s="382"/>
      <c r="J97" s="383"/>
      <c r="K97" s="276"/>
      <c r="L97" s="62"/>
      <c r="M97" s="61"/>
      <c r="N97"/>
    </row>
    <row r="98" spans="2:14" ht="11.25" customHeight="1">
      <c r="B98" s="23">
        <v>2005</v>
      </c>
      <c r="C98" s="187">
        <v>2014</v>
      </c>
      <c r="D98" s="208" t="s">
        <v>108</v>
      </c>
      <c r="E98" s="190">
        <v>38666</v>
      </c>
      <c r="F98" s="190">
        <v>797.35862299999997</v>
      </c>
      <c r="G98" s="209" t="s">
        <v>110</v>
      </c>
      <c r="H98" s="275">
        <v>808211</v>
      </c>
      <c r="I98" s="382"/>
      <c r="J98" s="383"/>
      <c r="K98" s="276"/>
      <c r="L98" s="62"/>
      <c r="M98" s="61"/>
      <c r="N98"/>
    </row>
    <row r="99" spans="2:14" ht="11.25" customHeight="1">
      <c r="B99" s="23">
        <v>2006</v>
      </c>
      <c r="C99" s="187">
        <v>2015</v>
      </c>
      <c r="D99" s="208" t="s">
        <v>108</v>
      </c>
      <c r="E99" s="190">
        <v>40324</v>
      </c>
      <c r="F99" s="190">
        <v>824.01817599999993</v>
      </c>
      <c r="G99" s="209" t="s">
        <v>265</v>
      </c>
      <c r="H99" s="275">
        <v>797624</v>
      </c>
      <c r="I99" s="382"/>
      <c r="J99" s="383"/>
      <c r="K99" s="276"/>
      <c r="L99" s="62"/>
      <c r="M99" s="61"/>
      <c r="N99"/>
    </row>
    <row r="100" spans="2:14" ht="11.25" customHeight="1">
      <c r="C100" s="187">
        <v>2016</v>
      </c>
      <c r="D100" s="209" t="s">
        <v>264</v>
      </c>
      <c r="E100" s="190">
        <v>38239</v>
      </c>
      <c r="F100" s="190">
        <v>782.05723</v>
      </c>
      <c r="G100" s="209" t="s">
        <v>334</v>
      </c>
      <c r="H100" s="275"/>
      <c r="I100" s="382"/>
      <c r="J100" s="383"/>
      <c r="K100" s="276"/>
      <c r="L100" s="62"/>
      <c r="M100" s="61"/>
      <c r="N100"/>
    </row>
    <row r="101" spans="2:14" ht="11.25" customHeight="1">
      <c r="C101" s="191">
        <v>2017</v>
      </c>
      <c r="D101" s="210" t="s">
        <v>283</v>
      </c>
      <c r="E101" s="194">
        <v>41015</v>
      </c>
      <c r="F101" s="194">
        <v>837.34863300000006</v>
      </c>
      <c r="G101" s="210" t="s">
        <v>282</v>
      </c>
      <c r="H101" s="354">
        <f>(E101/E100)-1</f>
        <v>7.2596040691440766E-2</v>
      </c>
      <c r="I101" s="382"/>
      <c r="J101" s="383"/>
      <c r="K101" s="276"/>
      <c r="L101" s="62"/>
      <c r="M101" s="61"/>
      <c r="N101"/>
    </row>
    <row r="102" spans="2:14" ht="11.25" customHeight="1">
      <c r="H102" s="71"/>
      <c r="I102" s="71"/>
      <c r="J102" s="71"/>
      <c r="K102" s="71"/>
      <c r="L102" s="50"/>
    </row>
    <row r="103" spans="2:14" ht="20.25" customHeight="1">
      <c r="C103" s="31" t="s">
        <v>72</v>
      </c>
      <c r="D103" s="27"/>
      <c r="E103" s="27"/>
      <c r="F103" s="27"/>
      <c r="H103" s="71"/>
      <c r="I103" s="71"/>
      <c r="J103" s="50"/>
      <c r="K103" s="50"/>
      <c r="L103" s="50"/>
    </row>
    <row r="104" spans="2:14" ht="21.75" customHeight="1">
      <c r="C104" s="205"/>
      <c r="D104" s="206"/>
      <c r="E104" s="207" t="s">
        <v>73</v>
      </c>
      <c r="F104" s="207" t="s">
        <v>74</v>
      </c>
      <c r="G104" s="206"/>
      <c r="H104" s="372" t="s">
        <v>105</v>
      </c>
      <c r="I104" s="372"/>
      <c r="J104" s="380"/>
      <c r="K104" s="380"/>
      <c r="L104" s="380"/>
      <c r="M104" s="380"/>
    </row>
    <row r="105" spans="2:14" ht="11.25" customHeight="1">
      <c r="B105" s="23">
        <v>2002</v>
      </c>
      <c r="C105" s="187">
        <v>2011</v>
      </c>
      <c r="D105" s="211" t="s">
        <v>55</v>
      </c>
      <c r="E105" s="190">
        <v>39537</v>
      </c>
      <c r="F105" s="190">
        <v>790.99148700000001</v>
      </c>
      <c r="G105" s="211" t="s">
        <v>56</v>
      </c>
      <c r="H105" s="275">
        <v>813319</v>
      </c>
      <c r="I105" s="382"/>
      <c r="J105" s="384"/>
      <c r="K105" s="75"/>
      <c r="L105" s="50"/>
      <c r="M105" s="60"/>
    </row>
    <row r="106" spans="2:14" ht="11.25" customHeight="1">
      <c r="B106" s="23">
        <v>2003</v>
      </c>
      <c r="C106" s="187">
        <v>2012</v>
      </c>
      <c r="D106" s="211" t="s">
        <v>55</v>
      </c>
      <c r="E106" s="190">
        <v>39273</v>
      </c>
      <c r="F106" s="190">
        <v>792.68335999999999</v>
      </c>
      <c r="G106" s="211" t="s">
        <v>56</v>
      </c>
      <c r="H106" s="275">
        <v>791307</v>
      </c>
      <c r="I106" s="382"/>
      <c r="J106" s="384"/>
      <c r="K106" s="67"/>
      <c r="L106" s="50"/>
      <c r="M106" s="60"/>
    </row>
    <row r="107" spans="2:14" ht="11.25" customHeight="1">
      <c r="B107" s="23">
        <v>2004</v>
      </c>
      <c r="C107" s="187">
        <v>2013</v>
      </c>
      <c r="D107" s="211" t="s">
        <v>99</v>
      </c>
      <c r="E107" s="190">
        <v>37399</v>
      </c>
      <c r="F107" s="190">
        <v>760.67546499999992</v>
      </c>
      <c r="G107" s="211" t="s">
        <v>101</v>
      </c>
      <c r="H107" s="275">
        <v>793831</v>
      </c>
      <c r="I107" s="382"/>
      <c r="J107" s="384"/>
      <c r="K107" s="67"/>
      <c r="L107" s="50"/>
      <c r="M107" s="60"/>
    </row>
    <row r="108" spans="2:14" ht="11.25" customHeight="1">
      <c r="B108" s="23">
        <v>2005</v>
      </c>
      <c r="C108" s="187">
        <v>2014</v>
      </c>
      <c r="D108" s="211" t="s">
        <v>109</v>
      </c>
      <c r="E108" s="190">
        <v>37020</v>
      </c>
      <c r="F108" s="190">
        <v>755.25547900000004</v>
      </c>
      <c r="G108" s="211" t="s">
        <v>111</v>
      </c>
      <c r="H108" s="275">
        <v>760586</v>
      </c>
      <c r="I108" s="382"/>
      <c r="J108" s="384"/>
      <c r="K108" s="67"/>
      <c r="L108" s="50"/>
      <c r="M108" s="60"/>
    </row>
    <row r="109" spans="2:14" ht="11.25" customHeight="1">
      <c r="B109" s="23">
        <v>2006</v>
      </c>
      <c r="C109" s="187">
        <v>2015</v>
      </c>
      <c r="D109" s="211" t="s">
        <v>199</v>
      </c>
      <c r="E109" s="190">
        <v>39928</v>
      </c>
      <c r="F109" s="190">
        <v>813.98779100000002</v>
      </c>
      <c r="G109" s="211" t="s">
        <v>200</v>
      </c>
      <c r="H109" s="275">
        <v>755016</v>
      </c>
      <c r="I109" s="382"/>
      <c r="J109" s="384"/>
      <c r="K109" s="67"/>
      <c r="L109" s="50"/>
      <c r="M109" s="60"/>
    </row>
    <row r="110" spans="2:14" ht="11.25" customHeight="1">
      <c r="C110" s="187">
        <v>2016</v>
      </c>
      <c r="D110" s="211" t="s">
        <v>266</v>
      </c>
      <c r="E110" s="190">
        <v>40144</v>
      </c>
      <c r="F110" s="190">
        <v>816.945515</v>
      </c>
      <c r="G110" s="211" t="s">
        <v>267</v>
      </c>
      <c r="H110" s="275"/>
      <c r="I110" s="382"/>
      <c r="J110" s="384"/>
      <c r="K110" s="67"/>
      <c r="L110" s="50"/>
      <c r="M110" s="60"/>
    </row>
    <row r="111" spans="2:14" ht="11.25" customHeight="1">
      <c r="C111" s="191">
        <v>2017</v>
      </c>
      <c r="D111" s="212" t="s">
        <v>284</v>
      </c>
      <c r="E111" s="194">
        <v>39286</v>
      </c>
      <c r="F111" s="194">
        <v>799.86615099999995</v>
      </c>
      <c r="G111" s="212" t="s">
        <v>292</v>
      </c>
      <c r="H111" s="354">
        <f>(E111/E110)-1</f>
        <v>-2.1373056994818618E-2</v>
      </c>
      <c r="I111" s="382"/>
      <c r="J111" s="384"/>
      <c r="K111" s="67"/>
      <c r="L111" s="50"/>
      <c r="M111" s="60"/>
    </row>
    <row r="112" spans="2:14" ht="11.25" customHeight="1">
      <c r="C112"/>
      <c r="D112"/>
      <c r="H112" s="71"/>
      <c r="I112" s="71"/>
      <c r="J112" s="50"/>
      <c r="K112" s="50"/>
      <c r="L112" s="50"/>
    </row>
    <row r="113" spans="1:11" ht="20.25" customHeight="1">
      <c r="A113" s="50"/>
      <c r="B113" s="50"/>
      <c r="C113" s="65" t="s">
        <v>33</v>
      </c>
      <c r="E113" s="49"/>
      <c r="F113" s="49"/>
      <c r="G113" s="18"/>
    </row>
    <row r="114" spans="1:11" ht="11.25" customHeight="1">
      <c r="A114" s="50"/>
      <c r="B114" s="50"/>
      <c r="C114" s="31" t="s">
        <v>34</v>
      </c>
      <c r="D114" s="30"/>
      <c r="E114" s="30"/>
      <c r="F114" s="30"/>
      <c r="G114" s="30"/>
      <c r="H114" s="30"/>
      <c r="I114" s="30"/>
      <c r="J114" s="70"/>
      <c r="K114" s="70"/>
    </row>
    <row r="115" spans="1:11" ht="11.25" customHeight="1">
      <c r="A115" s="50"/>
      <c r="B115" s="50"/>
      <c r="C115" s="180"/>
      <c r="D115" s="370" t="s">
        <v>117</v>
      </c>
      <c r="E115" s="213" t="s">
        <v>35</v>
      </c>
      <c r="F115" s="213" t="s">
        <v>35</v>
      </c>
      <c r="G115" s="213" t="s">
        <v>50</v>
      </c>
      <c r="H115" s="213" t="s">
        <v>50</v>
      </c>
      <c r="I115" s="370" t="s">
        <v>116</v>
      </c>
    </row>
    <row r="116" spans="1:11" ht="11.25" customHeight="1">
      <c r="A116" s="50"/>
      <c r="B116" s="50"/>
      <c r="C116" s="182"/>
      <c r="D116" s="371"/>
      <c r="E116" s="197" t="s">
        <v>29</v>
      </c>
      <c r="F116" s="197" t="s">
        <v>49</v>
      </c>
      <c r="G116" s="197" t="s">
        <v>133</v>
      </c>
      <c r="H116" s="197" t="s">
        <v>134</v>
      </c>
      <c r="I116" s="371"/>
    </row>
    <row r="117" spans="1:11" ht="11.25" customHeight="1">
      <c r="A117" s="74"/>
      <c r="B117" s="71"/>
      <c r="C117" s="214" t="s">
        <v>36</v>
      </c>
      <c r="D117" s="215">
        <f>+I117/1000</f>
        <v>24159.127</v>
      </c>
      <c r="E117" s="216"/>
      <c r="F117" s="216"/>
      <c r="G117" s="216"/>
      <c r="H117" s="216"/>
      <c r="I117" s="216">
        <v>24159127</v>
      </c>
    </row>
    <row r="118" spans="1:11" ht="11.25" customHeight="1">
      <c r="A118" s="74"/>
      <c r="B118" s="71"/>
      <c r="C118" s="187" t="s">
        <v>5</v>
      </c>
      <c r="D118" s="215">
        <f t="shared" ref="D118:D181" si="12">+I118/1000</f>
        <v>21183.21</v>
      </c>
      <c r="E118" s="216"/>
      <c r="F118" s="216"/>
      <c r="G118" s="216"/>
      <c r="H118" s="216"/>
      <c r="I118" s="216">
        <v>21183210</v>
      </c>
    </row>
    <row r="119" spans="1:11" ht="11.25" customHeight="1">
      <c r="A119" s="74"/>
      <c r="B119" s="71"/>
      <c r="C119" s="187" t="s">
        <v>7</v>
      </c>
      <c r="D119" s="215">
        <f t="shared" si="12"/>
        <v>22565.627</v>
      </c>
      <c r="E119" s="216"/>
      <c r="F119" s="216"/>
      <c r="G119" s="216"/>
      <c r="H119" s="216"/>
      <c r="I119" s="216">
        <v>22565627</v>
      </c>
    </row>
    <row r="120" spans="1:11" ht="11.25" customHeight="1">
      <c r="A120" s="74"/>
      <c r="B120" s="71"/>
      <c r="C120" s="187" t="s">
        <v>9</v>
      </c>
      <c r="D120" s="215">
        <f t="shared" si="12"/>
        <v>20260.936000000002</v>
      </c>
      <c r="E120" s="216"/>
      <c r="F120" s="216"/>
      <c r="G120" s="216"/>
      <c r="H120" s="216"/>
      <c r="I120" s="216">
        <v>20260936</v>
      </c>
    </row>
    <row r="121" spans="1:11" ht="11.25" customHeight="1">
      <c r="A121" s="74"/>
      <c r="B121" s="71"/>
      <c r="C121" s="187" t="s">
        <v>10</v>
      </c>
      <c r="D121" s="215">
        <f t="shared" si="12"/>
        <v>20863.607</v>
      </c>
      <c r="E121" s="216"/>
      <c r="F121" s="216"/>
      <c r="G121" s="216"/>
      <c r="H121" s="216"/>
      <c r="I121" s="216">
        <v>20863607</v>
      </c>
    </row>
    <row r="122" spans="1:11" ht="11.25" customHeight="1">
      <c r="A122" s="74"/>
      <c r="B122" s="71"/>
      <c r="C122" s="187" t="s">
        <v>12</v>
      </c>
      <c r="D122" s="215">
        <f t="shared" si="12"/>
        <v>21079.955000000002</v>
      </c>
      <c r="E122" s="216"/>
      <c r="F122" s="216"/>
      <c r="G122" s="216"/>
      <c r="H122" s="216"/>
      <c r="I122" s="216">
        <v>21079955</v>
      </c>
    </row>
    <row r="123" spans="1:11" ht="11.25" customHeight="1">
      <c r="A123" s="74"/>
      <c r="B123" s="71">
        <v>2007</v>
      </c>
      <c r="C123" s="187" t="s">
        <v>13</v>
      </c>
      <c r="D123" s="215">
        <f t="shared" si="12"/>
        <v>22851.757000000001</v>
      </c>
      <c r="E123" s="216"/>
      <c r="F123" s="216"/>
      <c r="G123" s="216"/>
      <c r="H123" s="216"/>
      <c r="I123" s="216">
        <v>22851757</v>
      </c>
    </row>
    <row r="124" spans="1:11" ht="11.25" customHeight="1">
      <c r="A124" s="74"/>
      <c r="B124" s="71"/>
      <c r="C124" s="187" t="s">
        <v>14</v>
      </c>
      <c r="D124" s="215">
        <f t="shared" si="12"/>
        <v>21112.417000000001</v>
      </c>
      <c r="E124" s="216"/>
      <c r="F124" s="216"/>
      <c r="G124" s="216"/>
      <c r="H124" s="216"/>
      <c r="I124" s="216">
        <v>21112417</v>
      </c>
    </row>
    <row r="125" spans="1:11" ht="11.25" customHeight="1">
      <c r="A125" s="74"/>
      <c r="B125" s="71"/>
      <c r="C125" s="187" t="s">
        <v>16</v>
      </c>
      <c r="D125" s="215">
        <f t="shared" si="12"/>
        <v>20898.955000000002</v>
      </c>
      <c r="E125" s="216"/>
      <c r="F125" s="216"/>
      <c r="G125" s="216"/>
      <c r="H125" s="216"/>
      <c r="I125" s="216">
        <v>20898955</v>
      </c>
    </row>
    <row r="126" spans="1:11" ht="11.25" customHeight="1">
      <c r="A126" s="74"/>
      <c r="B126" s="71"/>
      <c r="C126" s="187" t="s">
        <v>18</v>
      </c>
      <c r="D126" s="215">
        <f t="shared" si="12"/>
        <v>21214.276000000002</v>
      </c>
      <c r="E126" s="216"/>
      <c r="F126" s="216"/>
      <c r="G126" s="216"/>
      <c r="H126" s="216"/>
      <c r="I126" s="216">
        <v>21214276</v>
      </c>
    </row>
    <row r="127" spans="1:11" ht="11.25" customHeight="1">
      <c r="A127" s="74"/>
      <c r="B127" s="71"/>
      <c r="C127" s="187" t="s">
        <v>20</v>
      </c>
      <c r="D127" s="215">
        <f t="shared" si="12"/>
        <v>22511.68</v>
      </c>
      <c r="E127" s="216"/>
      <c r="F127" s="216"/>
      <c r="G127" s="216"/>
      <c r="H127" s="216"/>
      <c r="I127" s="216">
        <v>22511680</v>
      </c>
    </row>
    <row r="128" spans="1:11" ht="11.25" customHeight="1">
      <c r="A128" s="74"/>
      <c r="B128" s="71"/>
      <c r="C128" s="187" t="s">
        <v>22</v>
      </c>
      <c r="D128" s="215">
        <f t="shared" si="12"/>
        <v>23734.187999999998</v>
      </c>
      <c r="E128" s="216"/>
      <c r="F128" s="216"/>
      <c r="G128" s="216"/>
      <c r="H128" s="216"/>
      <c r="I128" s="216">
        <v>23734188</v>
      </c>
    </row>
    <row r="129" spans="1:9" ht="11.25" customHeight="1">
      <c r="A129" s="74"/>
      <c r="B129" s="71"/>
      <c r="C129" s="214" t="s">
        <v>42</v>
      </c>
      <c r="D129" s="215">
        <f t="shared" si="12"/>
        <v>24433.113000000001</v>
      </c>
      <c r="E129" s="216">
        <f t="shared" ref="E129:E160" si="13">((D129/D117)-1)*100</f>
        <v>1.1340889925368636</v>
      </c>
      <c r="F129" s="216">
        <f>((SUM(D129)/SUM(D117))-1)*100</f>
        <v>1.1340889925368636</v>
      </c>
      <c r="G129" s="216">
        <v>2.832418385964619</v>
      </c>
      <c r="H129" s="216">
        <v>3.7794420316597854</v>
      </c>
      <c r="I129" s="216">
        <v>24433113</v>
      </c>
    </row>
    <row r="130" spans="1:9" ht="11.25" customHeight="1">
      <c r="A130" s="74"/>
      <c r="B130" s="71"/>
      <c r="C130" s="187" t="s">
        <v>5</v>
      </c>
      <c r="D130" s="215">
        <f t="shared" si="12"/>
        <v>22546.582999999999</v>
      </c>
      <c r="E130" s="216">
        <f t="shared" si="13"/>
        <v>6.4361019883199866</v>
      </c>
      <c r="F130" s="216">
        <f>((SUM(D129:D130)/SUM(D117:D118))-1)*100</f>
        <v>3.611104121077835</v>
      </c>
      <c r="G130" s="216">
        <v>3.2422111578058743</v>
      </c>
      <c r="H130" s="216">
        <v>3.7948849807656115</v>
      </c>
      <c r="I130" s="216">
        <v>22546583</v>
      </c>
    </row>
    <row r="131" spans="1:9" ht="11.25" customHeight="1">
      <c r="A131" s="74"/>
      <c r="B131" s="71"/>
      <c r="C131" s="187" t="s">
        <v>7</v>
      </c>
      <c r="D131" s="215">
        <f t="shared" si="12"/>
        <v>22311.973999999998</v>
      </c>
      <c r="E131" s="216">
        <f t="shared" si="13"/>
        <v>-1.1240680349808185</v>
      </c>
      <c r="F131" s="216">
        <f>((SUM(D129:D131)/SUM(D117:D119))-1)*100</f>
        <v>2.0376196229355159</v>
      </c>
      <c r="G131" s="216">
        <v>2.7237831132850943</v>
      </c>
      <c r="H131" s="216">
        <v>3.6653597066997445</v>
      </c>
      <c r="I131" s="216">
        <v>22311974</v>
      </c>
    </row>
    <row r="132" spans="1:9" ht="11.25" customHeight="1">
      <c r="A132" s="74"/>
      <c r="B132" s="71"/>
      <c r="C132" s="187" t="s">
        <v>9</v>
      </c>
      <c r="D132" s="215">
        <f t="shared" si="12"/>
        <v>21496.472000000002</v>
      </c>
      <c r="E132" s="216">
        <f t="shared" si="13"/>
        <v>6.0981190602447999</v>
      </c>
      <c r="F132" s="216">
        <f>((SUM(D129:D132)/SUM(D117:D120))-1)*100</f>
        <v>2.9707096266370359</v>
      </c>
      <c r="G132" s="216">
        <v>2.8585670705699506</v>
      </c>
      <c r="H132" s="216">
        <v>3.4890296568514945</v>
      </c>
      <c r="I132" s="216">
        <v>21496472</v>
      </c>
    </row>
    <row r="133" spans="1:9" ht="11.25" customHeight="1">
      <c r="A133" s="74"/>
      <c r="B133" s="71"/>
      <c r="C133" s="187" t="s">
        <v>10</v>
      </c>
      <c r="D133" s="215">
        <f t="shared" si="12"/>
        <v>20950.915000000001</v>
      </c>
      <c r="E133" s="216">
        <f t="shared" si="13"/>
        <v>0.41847030573380906</v>
      </c>
      <c r="F133" s="216">
        <f>((SUM(D129:D133)/SUM(D117:D121))-1)*100</f>
        <v>2.4823330898921636</v>
      </c>
      <c r="G133" s="216">
        <v>1.8424464818836528</v>
      </c>
      <c r="H133" s="216">
        <v>3.2737523322892148</v>
      </c>
      <c r="I133" s="216">
        <v>20950915</v>
      </c>
    </row>
    <row r="134" spans="1:9" ht="11.25" customHeight="1">
      <c r="A134" s="74"/>
      <c r="B134" s="71"/>
      <c r="C134" s="187" t="s">
        <v>12</v>
      </c>
      <c r="D134" s="215">
        <f t="shared" si="12"/>
        <v>21080.627</v>
      </c>
      <c r="E134" s="216">
        <f t="shared" si="13"/>
        <v>3.1878625926795578E-3</v>
      </c>
      <c r="F134" s="216">
        <f>((SUM(D129:D134)/SUM(D117:D122))-1)*100</f>
        <v>2.0806784825883939</v>
      </c>
      <c r="G134" s="216">
        <v>1.7754536587764935</v>
      </c>
      <c r="H134" s="216">
        <v>3.1618619219453858</v>
      </c>
      <c r="I134" s="216">
        <v>21080627</v>
      </c>
    </row>
    <row r="135" spans="1:9" ht="11.25" customHeight="1">
      <c r="A135" s="74"/>
      <c r="B135" s="71">
        <v>2008</v>
      </c>
      <c r="C135" s="187" t="s">
        <v>13</v>
      </c>
      <c r="D135" s="215">
        <f t="shared" si="12"/>
        <v>23239.79</v>
      </c>
      <c r="E135" s="216">
        <f t="shared" si="13"/>
        <v>1.6980444873450962</v>
      </c>
      <c r="F135" s="216">
        <f>((SUM(D129:D135)/SUM(D117:D123))-1)*100</f>
        <v>2.0235157085984889</v>
      </c>
      <c r="G135" s="216">
        <v>1.4770740814183059</v>
      </c>
      <c r="H135" s="216">
        <v>3.0809698931031582</v>
      </c>
      <c r="I135" s="216">
        <v>23239790</v>
      </c>
    </row>
    <row r="136" spans="1:9" ht="11.25" customHeight="1">
      <c r="A136" s="74"/>
      <c r="B136" s="71"/>
      <c r="C136" s="187" t="s">
        <v>14</v>
      </c>
      <c r="D136" s="215">
        <f t="shared" si="12"/>
        <v>21729.594000000001</v>
      </c>
      <c r="E136" s="216">
        <f t="shared" si="13"/>
        <v>2.9232891714861431</v>
      </c>
      <c r="F136" s="216">
        <f>((SUM(D129:D136)/SUM(D117:D124))-1)*100</f>
        <v>2.1326423150778373</v>
      </c>
      <c r="G136" s="216">
        <v>3.6096168144430063</v>
      </c>
      <c r="H136" s="216">
        <v>3.1516847309303042</v>
      </c>
      <c r="I136" s="216">
        <v>21729594</v>
      </c>
    </row>
    <row r="137" spans="1:9" ht="11.25" customHeight="1">
      <c r="A137" s="74"/>
      <c r="B137" s="71"/>
      <c r="C137" s="187" t="s">
        <v>16</v>
      </c>
      <c r="D137" s="215">
        <f t="shared" si="12"/>
        <v>21081.636999999999</v>
      </c>
      <c r="E137" s="216">
        <f t="shared" si="13"/>
        <v>0.87412026103697027</v>
      </c>
      <c r="F137" s="216">
        <f>((SUM(D129:D137)/SUM(D117:D125))-1)*100</f>
        <v>1.9977444253521881</v>
      </c>
      <c r="G137" s="216">
        <v>3.9029406876633921E-2</v>
      </c>
      <c r="H137" s="216">
        <v>2.8574955664718127</v>
      </c>
      <c r="I137" s="216">
        <v>21081637</v>
      </c>
    </row>
    <row r="138" spans="1:9" ht="11.25" customHeight="1">
      <c r="A138" s="74"/>
      <c r="B138" s="71"/>
      <c r="C138" s="187" t="s">
        <v>18</v>
      </c>
      <c r="D138" s="215">
        <f t="shared" si="12"/>
        <v>21124.263999999999</v>
      </c>
      <c r="E138" s="216">
        <f t="shared" si="13"/>
        <v>-0.42429918419087942</v>
      </c>
      <c r="F138" s="216">
        <f>((SUM(D129:D138)/SUM(D117:D126))-1)*100</f>
        <v>1.7600741666583319</v>
      </c>
      <c r="G138" s="216">
        <v>-1.429479485936358</v>
      </c>
      <c r="H138" s="216">
        <v>2.4163641004546488</v>
      </c>
      <c r="I138" s="216">
        <v>21124264</v>
      </c>
    </row>
    <row r="139" spans="1:9" ht="11.25" customHeight="1">
      <c r="A139" s="74"/>
      <c r="B139" s="71"/>
      <c r="C139" s="187" t="s">
        <v>20</v>
      </c>
      <c r="D139" s="215">
        <f t="shared" si="12"/>
        <v>22046.79</v>
      </c>
      <c r="E139" s="216">
        <f t="shared" si="13"/>
        <v>-2.0651057584329502</v>
      </c>
      <c r="F139" s="216">
        <f>((SUM(D129:D139)/SUM(D117:D127))-1)*100</f>
        <v>1.3993256608429094</v>
      </c>
      <c r="G139" s="216">
        <v>-4.3051227699091417</v>
      </c>
      <c r="H139" s="216">
        <v>1.4724466922810819</v>
      </c>
      <c r="I139" s="216">
        <v>22046790</v>
      </c>
    </row>
    <row r="140" spans="1:9" ht="11.25" customHeight="1">
      <c r="A140" s="74"/>
      <c r="B140" s="71"/>
      <c r="C140" s="187" t="s">
        <v>22</v>
      </c>
      <c r="D140" s="215">
        <f t="shared" si="12"/>
        <v>23163.702000000001</v>
      </c>
      <c r="E140" s="216">
        <f t="shared" si="13"/>
        <v>-2.4036465877829816</v>
      </c>
      <c r="F140" s="216">
        <f>((SUM(D129:D140)/SUM(D117:D128))-1)*100</f>
        <v>1.0553920943731088</v>
      </c>
      <c r="G140" s="216">
        <v>-5.1983684126780449</v>
      </c>
      <c r="H140" s="216">
        <v>0.73491545013957271</v>
      </c>
      <c r="I140" s="216">
        <v>23163702</v>
      </c>
    </row>
    <row r="141" spans="1:9" ht="11.25" customHeight="1">
      <c r="A141" s="74"/>
      <c r="B141" s="71"/>
      <c r="C141" s="214" t="s">
        <v>44</v>
      </c>
      <c r="D141" s="215">
        <f t="shared" si="12"/>
        <v>23770.655999999999</v>
      </c>
      <c r="E141" s="216">
        <f t="shared" si="13"/>
        <v>-2.7113082152077861</v>
      </c>
      <c r="F141" s="216">
        <f>((SUM(D141)/SUM(D129))-1)*100</f>
        <v>-2.7113082152077861</v>
      </c>
      <c r="G141" s="216">
        <v>-5.3793784063974286</v>
      </c>
      <c r="H141" s="216">
        <v>-3.2839490294922502E-2</v>
      </c>
      <c r="I141" s="216">
        <v>23770656</v>
      </c>
    </row>
    <row r="142" spans="1:9" ht="11.25" customHeight="1">
      <c r="A142" s="74"/>
      <c r="B142" s="71"/>
      <c r="C142" s="187" t="s">
        <v>5</v>
      </c>
      <c r="D142" s="215">
        <f t="shared" si="12"/>
        <v>20885.486000000001</v>
      </c>
      <c r="E142" s="216">
        <f t="shared" si="13"/>
        <v>-7.3674001954087576</v>
      </c>
      <c r="F142" s="216">
        <f>((SUM(D141:D142)/SUM(D129:D130))-1)*100</f>
        <v>-4.9458685300986076</v>
      </c>
      <c r="G142" s="216">
        <v>-6.7373815820246152</v>
      </c>
      <c r="H142" s="216">
        <v>-0.80302089036570212</v>
      </c>
      <c r="I142" s="216">
        <v>20885486</v>
      </c>
    </row>
    <row r="143" spans="1:9" ht="11.25" customHeight="1">
      <c r="A143" s="74"/>
      <c r="B143" s="71"/>
      <c r="C143" s="187" t="s">
        <v>7</v>
      </c>
      <c r="D143" s="215">
        <f t="shared" si="12"/>
        <v>20925.585999999999</v>
      </c>
      <c r="E143" s="216">
        <f t="shared" si="13"/>
        <v>-6.2136501234718144</v>
      </c>
      <c r="F143" s="216">
        <f>((SUM(D141:D143)/SUM(D129:D131))-1)*100</f>
        <v>-5.3540952325149549</v>
      </c>
      <c r="G143" s="216">
        <v>-8.5753061626725255</v>
      </c>
      <c r="H143" s="216">
        <v>-1.7739745290961118</v>
      </c>
      <c r="I143" s="216">
        <v>20925586</v>
      </c>
    </row>
    <row r="144" spans="1:9" ht="11.25" customHeight="1">
      <c r="A144" s="74"/>
      <c r="B144" s="71"/>
      <c r="C144" s="187" t="s">
        <v>9</v>
      </c>
      <c r="D144" s="215">
        <f t="shared" si="12"/>
        <v>19227.969000000001</v>
      </c>
      <c r="E144" s="216">
        <f t="shared" si="13"/>
        <v>-10.552908402830008</v>
      </c>
      <c r="F144" s="216">
        <f>((SUM(D141:D144)/SUM(D129:D132))-1)*100</f>
        <v>-6.5850505014189986</v>
      </c>
      <c r="G144" s="216">
        <v>-9.0276833174424471</v>
      </c>
      <c r="H144" s="216">
        <v>-2.7590759926429453</v>
      </c>
      <c r="I144" s="216">
        <v>19227969</v>
      </c>
    </row>
    <row r="145" spans="1:9" ht="11.25" customHeight="1">
      <c r="A145" s="74"/>
      <c r="B145" s="71"/>
      <c r="C145" s="187" t="s">
        <v>10</v>
      </c>
      <c r="D145" s="215">
        <f t="shared" si="12"/>
        <v>19641.812000000002</v>
      </c>
      <c r="E145" s="216">
        <f t="shared" si="13"/>
        <v>-6.2484287679082211</v>
      </c>
      <c r="F145" s="216">
        <f>((SUM(D141:D145)/SUM(D129:D133))-1)*100</f>
        <v>-6.5219344029366466</v>
      </c>
      <c r="G145" s="216">
        <v>-6.1632201261485831</v>
      </c>
      <c r="H145" s="216">
        <v>-3.4042117040175568</v>
      </c>
      <c r="I145" s="216">
        <v>19641812</v>
      </c>
    </row>
    <row r="146" spans="1:9" ht="11.25" customHeight="1">
      <c r="A146" s="74"/>
      <c r="B146" s="71"/>
      <c r="C146" s="187" t="s">
        <v>12</v>
      </c>
      <c r="D146" s="215">
        <f t="shared" si="12"/>
        <v>20540.197</v>
      </c>
      <c r="E146" s="216">
        <f t="shared" si="13"/>
        <v>-2.5636334251348369</v>
      </c>
      <c r="F146" s="216">
        <f>((SUM(D141:D146)/SUM(D129:D134))-1)*100</f>
        <v>-5.8936881674857773</v>
      </c>
      <c r="G146" s="216">
        <v>-6.31649582633802</v>
      </c>
      <c r="H146" s="216">
        <v>-4.0463626997193742</v>
      </c>
      <c r="I146" s="216">
        <v>20540197</v>
      </c>
    </row>
    <row r="147" spans="1:9" ht="11.25" customHeight="1">
      <c r="A147" s="74"/>
      <c r="B147" s="71">
        <v>2009</v>
      </c>
      <c r="C147" s="187" t="s">
        <v>13</v>
      </c>
      <c r="D147" s="215">
        <f t="shared" si="12"/>
        <v>22424.531999999999</v>
      </c>
      <c r="E147" s="216">
        <f t="shared" si="13"/>
        <v>-3.5080265355237783</v>
      </c>
      <c r="F147" s="216">
        <f>((SUM(D141:D147)/SUM(D129:D135))-1)*100</f>
        <v>-5.5384244086328245</v>
      </c>
      <c r="G147" s="216">
        <v>-6.3246660386693687</v>
      </c>
      <c r="H147" s="216">
        <v>-4.6955451585127257</v>
      </c>
      <c r="I147" s="216">
        <v>22424532</v>
      </c>
    </row>
    <row r="148" spans="1:9" ht="11.25" customHeight="1">
      <c r="A148" s="74"/>
      <c r="B148" s="71"/>
      <c r="C148" s="187" t="s">
        <v>14</v>
      </c>
      <c r="D148" s="215">
        <f t="shared" si="12"/>
        <v>21148.702000000001</v>
      </c>
      <c r="E148" s="216">
        <f t="shared" si="13"/>
        <v>-2.6732759019795771</v>
      </c>
      <c r="F148" s="216">
        <f>((SUM(D141:D148)/SUM(D129:D136))-1)*100</f>
        <v>-5.1882425076889565</v>
      </c>
      <c r="G148" s="216">
        <v>-5.5852833813198384</v>
      </c>
      <c r="H148" s="216">
        <v>-5.4525923145623656</v>
      </c>
      <c r="I148" s="216">
        <v>21148702</v>
      </c>
    </row>
    <row r="149" spans="1:9" ht="11.25" customHeight="1">
      <c r="A149" s="74"/>
      <c r="B149" s="71"/>
      <c r="C149" s="187" t="s">
        <v>16</v>
      </c>
      <c r="D149" s="215">
        <f t="shared" si="12"/>
        <v>20400.544999999998</v>
      </c>
      <c r="E149" s="216">
        <f t="shared" si="13"/>
        <v>-3.2307358294804134</v>
      </c>
      <c r="F149" s="216">
        <f>((SUM(D141:D149)/SUM(D129:D137))-1)*100</f>
        <v>-4.9807335876845382</v>
      </c>
      <c r="G149" s="216">
        <v>-4.8317046894763909</v>
      </c>
      <c r="H149" s="216">
        <v>-5.8371040493591764</v>
      </c>
      <c r="I149" s="216">
        <v>20400545</v>
      </c>
    </row>
    <row r="150" spans="1:9" ht="11.25" customHeight="1">
      <c r="A150" s="74"/>
      <c r="B150" s="71"/>
      <c r="C150" s="187" t="s">
        <v>18</v>
      </c>
      <c r="D150" s="215">
        <f t="shared" si="12"/>
        <v>20324.802</v>
      </c>
      <c r="E150" s="216">
        <f t="shared" si="13"/>
        <v>-3.7845673581810901</v>
      </c>
      <c r="F150" s="216">
        <f>((SUM(D141:D150)/SUM(D129:D138))-1)*100</f>
        <v>-4.8658758191874929</v>
      </c>
      <c r="G150" s="216">
        <v>-3.6865103494421958</v>
      </c>
      <c r="H150" s="216">
        <v>-6.0115068215945255</v>
      </c>
      <c r="I150" s="216">
        <v>20324802</v>
      </c>
    </row>
    <row r="151" spans="1:9" ht="11.25" customHeight="1">
      <c r="A151" s="74"/>
      <c r="B151" s="71"/>
      <c r="C151" s="187" t="s">
        <v>20</v>
      </c>
      <c r="D151" s="215">
        <f t="shared" si="12"/>
        <v>20644.273000000001</v>
      </c>
      <c r="E151" s="216">
        <f t="shared" si="13"/>
        <v>-6.3615474180141351</v>
      </c>
      <c r="F151" s="216">
        <f>((SUM(D141:D151)/SUM(D129:D139))-1)*100</f>
        <v>-5.0021116397522274</v>
      </c>
      <c r="G151" s="216">
        <v>-1.8419825306333792</v>
      </c>
      <c r="H151" s="216">
        <v>-5.808390202046998</v>
      </c>
      <c r="I151" s="216">
        <v>20644273</v>
      </c>
    </row>
    <row r="152" spans="1:9" ht="11.25" customHeight="1">
      <c r="A152" s="74"/>
      <c r="B152" s="71"/>
      <c r="C152" s="187" t="s">
        <v>22</v>
      </c>
      <c r="D152" s="215">
        <f t="shared" si="12"/>
        <v>22725.203000000001</v>
      </c>
      <c r="E152" s="216">
        <f t="shared" si="13"/>
        <v>-1.8930436939656681</v>
      </c>
      <c r="F152" s="216">
        <f>((SUM(D141:D152)/SUM(D129:D140))-1)*100</f>
        <v>-4.7305579427717737</v>
      </c>
      <c r="G152" s="216">
        <v>0.17944160233485107</v>
      </c>
      <c r="H152" s="216">
        <v>-5.3645092491876545</v>
      </c>
      <c r="I152" s="216">
        <v>22725203</v>
      </c>
    </row>
    <row r="153" spans="1:9" ht="11.25" customHeight="1">
      <c r="A153" s="74"/>
      <c r="B153" s="71"/>
      <c r="C153" s="214" t="s">
        <v>48</v>
      </c>
      <c r="D153" s="215">
        <f t="shared" si="12"/>
        <v>23750.938022999995</v>
      </c>
      <c r="E153" s="216">
        <f t="shared" si="13"/>
        <v>-8.295091645769137E-2</v>
      </c>
      <c r="F153" s="216">
        <f>((SUM(D153)/SUM(D141))-1)*100</f>
        <v>-8.295091645769137E-2</v>
      </c>
      <c r="G153" s="216">
        <v>1.2535655345807362</v>
      </c>
      <c r="H153" s="216">
        <v>-4.7909924705391571</v>
      </c>
      <c r="I153" s="216">
        <v>23750938.022999994</v>
      </c>
    </row>
    <row r="154" spans="1:9" ht="11.25" customHeight="1">
      <c r="A154" s="74"/>
      <c r="B154" s="71"/>
      <c r="C154" s="187" t="s">
        <v>5</v>
      </c>
      <c r="D154" s="215">
        <f t="shared" si="12"/>
        <v>21910.907142000004</v>
      </c>
      <c r="E154" s="216">
        <f t="shared" si="13"/>
        <v>4.909730814978408</v>
      </c>
      <c r="F154" s="216">
        <f>((SUM(D153:D154)/SUM(D141:D142))-1)*100</f>
        <v>2.2521049064202714</v>
      </c>
      <c r="G154" s="216">
        <v>2.3831253145803144</v>
      </c>
      <c r="H154" s="216">
        <v>-4.1036465214093321</v>
      </c>
      <c r="I154" s="216">
        <v>21910907.142000005</v>
      </c>
    </row>
    <row r="155" spans="1:9" ht="11.25" customHeight="1">
      <c r="A155" s="74"/>
      <c r="B155" s="71"/>
      <c r="C155" s="187" t="s">
        <v>7</v>
      </c>
      <c r="D155" s="215">
        <f t="shared" si="12"/>
        <v>22815.565081999997</v>
      </c>
      <c r="E155" s="216">
        <f t="shared" si="13"/>
        <v>9.0319051614611734</v>
      </c>
      <c r="F155" s="216">
        <f>((SUM(D153:D155)/SUM(D141:D143))-1)*100</f>
        <v>4.4153796115283583</v>
      </c>
      <c r="G155" s="216">
        <v>4.9974167897031796</v>
      </c>
      <c r="H155" s="216">
        <v>-2.9697280432823825</v>
      </c>
      <c r="I155" s="216">
        <v>22815565.081999999</v>
      </c>
    </row>
    <row r="156" spans="1:9" ht="11.25" customHeight="1">
      <c r="A156" s="74"/>
      <c r="B156" s="71"/>
      <c r="C156" s="187" t="s">
        <v>9</v>
      </c>
      <c r="D156" s="215">
        <f t="shared" si="12"/>
        <v>19934.792949000002</v>
      </c>
      <c r="E156" s="216">
        <f t="shared" si="13"/>
        <v>3.6760198073962025</v>
      </c>
      <c r="F156" s="216">
        <f>((SUM(D153:D156)/SUM(D141:D144))-1)*100</f>
        <v>4.2477527021467676</v>
      </c>
      <c r="G156" s="216">
        <v>4.2929240302675531</v>
      </c>
      <c r="H156" s="216">
        <v>-1.896049638563202</v>
      </c>
      <c r="I156" s="216">
        <v>19934792.949000001</v>
      </c>
    </row>
    <row r="157" spans="1:9" ht="11.25" customHeight="1">
      <c r="A157" s="74"/>
      <c r="B157" s="71"/>
      <c r="C157" s="187" t="s">
        <v>10</v>
      </c>
      <c r="D157" s="215">
        <f t="shared" si="12"/>
        <v>20422.616260999999</v>
      </c>
      <c r="E157" s="216">
        <f t="shared" si="13"/>
        <v>3.9752150208952175</v>
      </c>
      <c r="F157" s="216">
        <f>((SUM(D153:D157)/SUM(D141:D145))-1)*100</f>
        <v>4.1965027589979442</v>
      </c>
      <c r="G157" s="216">
        <v>1.963518122035901</v>
      </c>
      <c r="H157" s="216">
        <v>-1.2177117531850468</v>
      </c>
      <c r="I157" s="216">
        <v>20422616.261</v>
      </c>
    </row>
    <row r="158" spans="1:9" ht="11.25" customHeight="1">
      <c r="A158" s="74"/>
      <c r="B158" s="71"/>
      <c r="C158" s="187" t="s">
        <v>12</v>
      </c>
      <c r="D158" s="215">
        <f t="shared" si="12"/>
        <v>20438.546864999997</v>
      </c>
      <c r="E158" s="216">
        <f t="shared" si="13"/>
        <v>-0.49488393417065346</v>
      </c>
      <c r="F158" s="216">
        <f>((SUM(D153:D158)/SUM(D141:D146))-1)*100</f>
        <v>3.4255555500618318</v>
      </c>
      <c r="G158" s="216">
        <v>2.3858272426424243</v>
      </c>
      <c r="H158" s="216">
        <v>-0.5056689559450267</v>
      </c>
      <c r="I158" s="216">
        <v>20438546.864999998</v>
      </c>
    </row>
    <row r="159" spans="1:9" ht="11.25" customHeight="1">
      <c r="A159" s="74"/>
      <c r="B159" s="71">
        <v>2010</v>
      </c>
      <c r="C159" s="187" t="s">
        <v>13</v>
      </c>
      <c r="D159" s="215">
        <f t="shared" si="12"/>
        <v>23145.032401000004</v>
      </c>
      <c r="E159" s="216">
        <f t="shared" si="13"/>
        <v>3.2130008376540786</v>
      </c>
      <c r="F159" s="216">
        <f>((SUM(D153:D159)/SUM(D141:D147))-1)*100</f>
        <v>3.3932223416256013</v>
      </c>
      <c r="G159" s="216">
        <v>3.2141724627488211</v>
      </c>
      <c r="H159" s="216">
        <v>0.32248516289381524</v>
      </c>
      <c r="I159" s="216">
        <v>23145032.401000004</v>
      </c>
    </row>
    <row r="160" spans="1:9" ht="11.25" customHeight="1">
      <c r="A160" s="74"/>
      <c r="B160" s="71"/>
      <c r="C160" s="187" t="s">
        <v>14</v>
      </c>
      <c r="D160" s="215">
        <f t="shared" si="12"/>
        <v>21456.104569999996</v>
      </c>
      <c r="E160" s="216">
        <f t="shared" si="13"/>
        <v>1.4535292520552634</v>
      </c>
      <c r="F160" s="216">
        <f>((SUM(D153:D160)/SUM(D141:D148))-1)*100</f>
        <v>3.1498621795255755</v>
      </c>
      <c r="G160" s="216">
        <v>2.0692107335742227</v>
      </c>
      <c r="H160" s="216">
        <v>0.98869052549979131</v>
      </c>
      <c r="I160" s="216">
        <v>21456104.569999997</v>
      </c>
    </row>
    <row r="161" spans="1:9" ht="11.25" customHeight="1">
      <c r="A161" s="74"/>
      <c r="B161" s="71"/>
      <c r="C161" s="187" t="s">
        <v>16</v>
      </c>
      <c r="D161" s="215">
        <f t="shared" si="12"/>
        <v>20701.916191</v>
      </c>
      <c r="E161" s="216">
        <f t="shared" ref="E161:E189" si="14">((D161/D149)-1)*100</f>
        <v>1.4772702935142323</v>
      </c>
      <c r="F161" s="216">
        <f>((SUM(D153:D161)/SUM(D141:D149))-1)*100</f>
        <v>2.9692906532640118</v>
      </c>
      <c r="G161" s="216">
        <v>2.2152609940021106</v>
      </c>
      <c r="H161" s="216">
        <v>1.5755827514282172</v>
      </c>
      <c r="I161" s="216">
        <v>20701916.191</v>
      </c>
    </row>
    <row r="162" spans="1:9" ht="11.25" customHeight="1">
      <c r="A162" s="74"/>
      <c r="B162" s="71"/>
      <c r="C162" s="187" t="s">
        <v>18</v>
      </c>
      <c r="D162" s="215">
        <f t="shared" si="12"/>
        <v>20498.548345999996</v>
      </c>
      <c r="E162" s="216">
        <f t="shared" si="14"/>
        <v>0.85484889840499179</v>
      </c>
      <c r="F162" s="216">
        <f>((SUM(D153:D162)/SUM(D141:D150))-1)*100</f>
        <v>2.7639509281192742</v>
      </c>
      <c r="G162" s="216">
        <v>4.1350705045802627</v>
      </c>
      <c r="H162" s="216">
        <v>2.1856599116597764</v>
      </c>
      <c r="I162" s="216">
        <v>20498548.345999997</v>
      </c>
    </row>
    <row r="163" spans="1:9" ht="11.25" customHeight="1">
      <c r="A163" s="74"/>
      <c r="B163" s="71"/>
      <c r="C163" s="187" t="s">
        <v>20</v>
      </c>
      <c r="D163" s="215">
        <f t="shared" si="12"/>
        <v>22011.928392999998</v>
      </c>
      <c r="E163" s="216">
        <f t="shared" si="14"/>
        <v>6.6248658550485118</v>
      </c>
      <c r="F163" s="216">
        <f>((SUM(D153:D163)/SUM(D141:D151))-1)*100</f>
        <v>3.1105964336113789</v>
      </c>
      <c r="G163" s="216">
        <v>4.0609617912086726</v>
      </c>
      <c r="H163" s="216">
        <v>2.5492273517513597</v>
      </c>
      <c r="I163" s="216">
        <v>22011928.392999999</v>
      </c>
    </row>
    <row r="164" spans="1:9" ht="11.25" customHeight="1">
      <c r="A164" s="74"/>
      <c r="B164" s="71"/>
      <c r="C164" s="187" t="s">
        <v>22</v>
      </c>
      <c r="D164" s="215">
        <f t="shared" si="12"/>
        <v>23440.053860000004</v>
      </c>
      <c r="E164" s="216">
        <f t="shared" si="14"/>
        <v>3.1456302502556488</v>
      </c>
      <c r="F164" s="216">
        <f>((SUM(D153:D164)/SUM(D141:D152))-1)*100</f>
        <v>3.1137475115101676</v>
      </c>
      <c r="G164" s="216">
        <v>4.6789147032950673</v>
      </c>
      <c r="H164" s="216">
        <v>2.6849936290860077</v>
      </c>
      <c r="I164" s="216">
        <v>23440053.860000003</v>
      </c>
    </row>
    <row r="165" spans="1:9" ht="11.25" customHeight="1">
      <c r="A165" s="74"/>
      <c r="B165" s="71"/>
      <c r="C165" s="214" t="s">
        <v>54</v>
      </c>
      <c r="D165" s="215">
        <f t="shared" si="12"/>
        <v>23667.869017999994</v>
      </c>
      <c r="E165" s="216">
        <f t="shared" si="14"/>
        <v>-0.34975041793953165</v>
      </c>
      <c r="F165" s="216">
        <f>((SUM(D165)/SUM(D153))-1)*100</f>
        <v>-0.34975041793953165</v>
      </c>
      <c r="G165" s="216">
        <v>3.2230686288941435</v>
      </c>
      <c r="H165" s="216">
        <v>2.6165655910999064</v>
      </c>
      <c r="I165" s="216">
        <v>23667869.017999995</v>
      </c>
    </row>
    <row r="166" spans="1:9" ht="11.25" customHeight="1">
      <c r="A166" s="74"/>
      <c r="B166" s="71"/>
      <c r="C166" s="214" t="s">
        <v>5</v>
      </c>
      <c r="D166" s="215">
        <f t="shared" si="12"/>
        <v>21414.953240999999</v>
      </c>
      <c r="E166" s="216">
        <f t="shared" si="14"/>
        <v>-2.2635023633929441</v>
      </c>
      <c r="F166" s="216">
        <f>((SUM(D165:D166)/SUM(D153:D154))-1)*100</f>
        <v>-1.2680672537601079</v>
      </c>
      <c r="G166" s="216">
        <v>4.5652557751138634</v>
      </c>
      <c r="H166" s="216">
        <v>2.573960309699963</v>
      </c>
      <c r="I166" s="216">
        <v>21414953.241</v>
      </c>
    </row>
    <row r="167" spans="1:9" ht="11.25" customHeight="1">
      <c r="A167" s="74"/>
      <c r="B167" s="71"/>
      <c r="C167" s="214" t="s">
        <v>7</v>
      </c>
      <c r="D167" s="215">
        <f t="shared" si="12"/>
        <v>22737.242052000005</v>
      </c>
      <c r="E167" s="216">
        <f t="shared" si="14"/>
        <v>-0.34328770608352821</v>
      </c>
      <c r="F167" s="216">
        <f>((SUM(D165:D167)/SUM(D153:D155))-1)*100</f>
        <v>-0.95994567205291981</v>
      </c>
      <c r="G167" s="216">
        <v>1.950666715596161</v>
      </c>
      <c r="H167" s="216">
        <v>2.1193963188904874</v>
      </c>
      <c r="I167" s="216">
        <v>22737242.052000005</v>
      </c>
    </row>
    <row r="168" spans="1:9" ht="11.25" customHeight="1">
      <c r="A168" s="74"/>
      <c r="B168" s="71"/>
      <c r="C168" s="214" t="s">
        <v>9</v>
      </c>
      <c r="D168" s="215">
        <f t="shared" si="12"/>
        <v>19254.015281</v>
      </c>
      <c r="E168" s="216">
        <f t="shared" si="14"/>
        <v>-3.4150225173728344</v>
      </c>
      <c r="F168" s="216">
        <f>((SUM(D165:D168)/SUM(D153:D156))-1)*100</f>
        <v>-1.5135055519807872</v>
      </c>
      <c r="G168" s="216">
        <v>-0.28077114810617365</v>
      </c>
      <c r="H168" s="216">
        <v>1.6873504429010255</v>
      </c>
      <c r="I168" s="216">
        <v>19254015.280999999</v>
      </c>
    </row>
    <row r="169" spans="1:9" ht="11.25" customHeight="1">
      <c r="A169" s="74"/>
      <c r="B169" s="71"/>
      <c r="C169" s="214" t="s">
        <v>10</v>
      </c>
      <c r="D169" s="215">
        <f t="shared" si="12"/>
        <v>20346.017596999998</v>
      </c>
      <c r="E169" s="216">
        <f t="shared" si="14"/>
        <v>-0.3750678317658962</v>
      </c>
      <c r="F169" s="216">
        <f>((SUM(D165:D169)/SUM(D153:D157))-1)*100</f>
        <v>-1.2998801992398668</v>
      </c>
      <c r="G169" s="216">
        <v>1.3924773873279284</v>
      </c>
      <c r="H169" s="216">
        <v>1.5454989685953491</v>
      </c>
      <c r="I169" s="216">
        <v>20346017.596999999</v>
      </c>
    </row>
    <row r="170" spans="1:9" ht="11.25" customHeight="1">
      <c r="A170" s="74"/>
      <c r="B170" s="71"/>
      <c r="C170" s="214" t="s">
        <v>12</v>
      </c>
      <c r="D170" s="215">
        <f t="shared" si="12"/>
        <v>20740.408362999999</v>
      </c>
      <c r="E170" s="216">
        <f t="shared" si="14"/>
        <v>1.4769225033161471</v>
      </c>
      <c r="F170" s="216">
        <f>((SUM(D165:D170)/SUM(D153:D158))-1)*100</f>
        <v>-0.86085850601896885</v>
      </c>
      <c r="G170" s="216">
        <v>3.0056126733065236</v>
      </c>
      <c r="H170" s="216">
        <v>1.3638973036168789</v>
      </c>
      <c r="I170" s="216">
        <v>20740408.362999998</v>
      </c>
    </row>
    <row r="171" spans="1:9" ht="11.25" customHeight="1">
      <c r="A171" s="74"/>
      <c r="B171" s="71">
        <v>2011</v>
      </c>
      <c r="C171" s="214" t="s">
        <v>13</v>
      </c>
      <c r="D171" s="215">
        <f t="shared" si="12"/>
        <v>21996.807179999996</v>
      </c>
      <c r="E171" s="216">
        <f t="shared" si="14"/>
        <v>-4.9610007067883766</v>
      </c>
      <c r="F171" s="216">
        <f>((SUM(D165:D171)/SUM(D153:D159))-1)*100</f>
        <v>-1.4834731305038984</v>
      </c>
      <c r="G171" s="216">
        <v>3.7226729377661805</v>
      </c>
      <c r="H171" s="216">
        <v>1.0145982940853449</v>
      </c>
      <c r="I171" s="216">
        <v>21996807.179999996</v>
      </c>
    </row>
    <row r="172" spans="1:9" ht="11.25" customHeight="1">
      <c r="A172" s="74"/>
      <c r="B172" s="71"/>
      <c r="C172" s="214" t="s">
        <v>14</v>
      </c>
      <c r="D172" s="215">
        <f t="shared" si="12"/>
        <v>21588.901646000006</v>
      </c>
      <c r="E172" s="216">
        <f t="shared" si="14"/>
        <v>0.6189244444011921</v>
      </c>
      <c r="F172" s="216">
        <f>((SUM(D165:D172)/SUM(D153:D160))-1)*100</f>
        <v>-1.2240373802325455</v>
      </c>
      <c r="G172" s="216">
        <v>6.3389736108257377</v>
      </c>
      <c r="H172" s="216">
        <v>0.86429092464039847</v>
      </c>
      <c r="I172" s="216">
        <v>21588901.646000005</v>
      </c>
    </row>
    <row r="173" spans="1:9" ht="11.25" customHeight="1">
      <c r="A173" s="74"/>
      <c r="B173" s="71"/>
      <c r="C173" s="214" t="s">
        <v>16</v>
      </c>
      <c r="D173" s="215">
        <f t="shared" si="12"/>
        <v>21020.763279999999</v>
      </c>
      <c r="E173" s="216">
        <f t="shared" si="14"/>
        <v>1.5401815274405095</v>
      </c>
      <c r="F173" s="216">
        <f>((SUM(D165:D173)/SUM(D153:D161))-1)*100</f>
        <v>-0.9299389056487195</v>
      </c>
      <c r="G173" s="216">
        <v>2.9692935324060921</v>
      </c>
      <c r="H173" s="216">
        <v>0.58763622827520123</v>
      </c>
      <c r="I173" s="216">
        <v>21020763.279999997</v>
      </c>
    </row>
    <row r="174" spans="1:9" ht="11.25" customHeight="1">
      <c r="A174" s="74"/>
      <c r="B174" s="71"/>
      <c r="C174" s="214" t="s">
        <v>18</v>
      </c>
      <c r="D174" s="215">
        <f t="shared" si="12"/>
        <v>20338.993178999997</v>
      </c>
      <c r="E174" s="216">
        <f t="shared" si="14"/>
        <v>-0.77837300625794859</v>
      </c>
      <c r="F174" s="216">
        <f>((SUM(D165:D174)/SUM(D153:D162))-1)*100</f>
        <v>-0.91549333372739072</v>
      </c>
      <c r="G174" s="216">
        <v>-2.1016374740188692</v>
      </c>
      <c r="H174" s="216">
        <v>6.674421917995943E-3</v>
      </c>
      <c r="I174" s="216">
        <v>20338993.178999998</v>
      </c>
    </row>
    <row r="175" spans="1:9" ht="11.25" customHeight="1">
      <c r="A175" s="74"/>
      <c r="B175" s="71"/>
      <c r="C175" s="214" t="s">
        <v>20</v>
      </c>
      <c r="D175" s="215">
        <f t="shared" si="12"/>
        <v>20614.639884</v>
      </c>
      <c r="E175" s="216">
        <f t="shared" si="14"/>
        <v>-6.3478695916726169</v>
      </c>
      <c r="F175" s="216">
        <f>((SUM(D165:D175)/SUM(D153:D163))-1)*100</f>
        <v>-1.4198530393825348</v>
      </c>
      <c r="G175" s="216">
        <v>-3.6103427410858591</v>
      </c>
      <c r="H175" s="216">
        <v>-0.47519496274235351</v>
      </c>
      <c r="I175" s="216">
        <v>20614639.884</v>
      </c>
    </row>
    <row r="176" spans="1:9" ht="11.25" customHeight="1">
      <c r="A176" s="74"/>
      <c r="B176" s="71"/>
      <c r="C176" s="214" t="s">
        <v>22</v>
      </c>
      <c r="D176" s="215">
        <f t="shared" si="12"/>
        <v>21876.794584000003</v>
      </c>
      <c r="E176" s="216">
        <f t="shared" si="14"/>
        <v>-6.6691795391633946</v>
      </c>
      <c r="F176" s="216">
        <f>((SUM(D165:D176)/SUM(D153:D164))-1)*100</f>
        <v>-1.8921438939155877</v>
      </c>
      <c r="G176" s="216">
        <v>-4.7351929817542988</v>
      </c>
      <c r="H176" s="216">
        <v>-0.98768303124073809</v>
      </c>
      <c r="I176" s="216">
        <v>21876794.584000003</v>
      </c>
    </row>
    <row r="177" spans="1:9" ht="11.25" customHeight="1">
      <c r="A177" s="74"/>
      <c r="B177" s="71"/>
      <c r="C177" s="214" t="s">
        <v>69</v>
      </c>
      <c r="D177" s="215">
        <f t="shared" si="12"/>
        <v>23090.426943000002</v>
      </c>
      <c r="E177" s="216">
        <f t="shared" si="14"/>
        <v>-2.4397721423962238</v>
      </c>
      <c r="F177" s="216">
        <f>((SUM(D177)/SUM(D165))-1)*100</f>
        <v>-2.4397721423962238</v>
      </c>
      <c r="G177" s="216">
        <v>-2.6604955572307465</v>
      </c>
      <c r="H177" s="216">
        <v>-1.2447154607498789</v>
      </c>
      <c r="I177" s="216">
        <v>23090426.943000004</v>
      </c>
    </row>
    <row r="178" spans="1:9" ht="11.25" customHeight="1">
      <c r="A178" s="74"/>
      <c r="B178" s="71"/>
      <c r="C178" s="214" t="s">
        <v>5</v>
      </c>
      <c r="D178" s="215">
        <f t="shared" si="12"/>
        <v>22947.785240000001</v>
      </c>
      <c r="E178" s="216">
        <f t="shared" si="14"/>
        <v>7.1577648652779713</v>
      </c>
      <c r="F178" s="216">
        <f>((SUM(D177:D178)/SUM(D165:D166))-1)*100</f>
        <v>2.1191883651633603</v>
      </c>
      <c r="G178" s="216">
        <v>-0.74571535927344668</v>
      </c>
      <c r="H178" s="216">
        <v>-1.4741020623188827</v>
      </c>
      <c r="I178" s="216">
        <v>22947785.240000002</v>
      </c>
    </row>
    <row r="179" spans="1:9" ht="11.25" customHeight="1">
      <c r="A179" s="74"/>
      <c r="B179" s="71"/>
      <c r="C179" s="214" t="s">
        <v>7</v>
      </c>
      <c r="D179" s="215">
        <f t="shared" si="12"/>
        <v>21327.506309</v>
      </c>
      <c r="E179" s="216">
        <f t="shared" si="14"/>
        <v>-6.200117585835363</v>
      </c>
      <c r="F179" s="216">
        <f>((SUM(D177:D179)/SUM(D165:D167))-1)*100</f>
        <v>-0.66992832226834276</v>
      </c>
      <c r="G179" s="216">
        <v>-2.8759652277789427</v>
      </c>
      <c r="H179" s="216">
        <v>-1.5295636370468784</v>
      </c>
      <c r="I179" s="216">
        <v>21327506.309</v>
      </c>
    </row>
    <row r="180" spans="1:9" ht="11.25" customHeight="1">
      <c r="A180" s="74"/>
      <c r="B180" s="71"/>
      <c r="C180" s="214" t="s">
        <v>9</v>
      </c>
      <c r="D180" s="215">
        <f t="shared" si="12"/>
        <v>19477.465007000003</v>
      </c>
      <c r="E180" s="216">
        <f t="shared" si="14"/>
        <v>1.1605357258675619</v>
      </c>
      <c r="F180" s="216">
        <f>((SUM(D177:D180)/SUM(D165:D168))-1)*100</f>
        <v>-0.2651720168411642</v>
      </c>
      <c r="G180" s="216">
        <v>0.17886468995416127</v>
      </c>
      <c r="H180" s="216">
        <v>-1.4138927822467233</v>
      </c>
      <c r="I180" s="216">
        <v>19477465.007000003</v>
      </c>
    </row>
    <row r="181" spans="1:9" ht="11.25" customHeight="1">
      <c r="A181" s="74"/>
      <c r="B181" s="71"/>
      <c r="C181" s="214" t="s">
        <v>10</v>
      </c>
      <c r="D181" s="215">
        <f t="shared" si="12"/>
        <v>20190.931373000007</v>
      </c>
      <c r="E181" s="216">
        <f t="shared" si="14"/>
        <v>-0.76224363446367738</v>
      </c>
      <c r="F181" s="216">
        <f>((SUM(D177:D181)/SUM(D165:D169))-1)*100</f>
        <v>-0.35932039450762288</v>
      </c>
      <c r="G181" s="216">
        <v>-1.7629425909318264</v>
      </c>
      <c r="H181" s="216">
        <v>-1.5650661491219888</v>
      </c>
      <c r="I181" s="216">
        <v>20190931.373000007</v>
      </c>
    </row>
    <row r="182" spans="1:9" ht="11.25" customHeight="1">
      <c r="A182" s="74"/>
      <c r="B182" s="71"/>
      <c r="C182" s="214" t="s">
        <v>12</v>
      </c>
      <c r="D182" s="215">
        <f t="shared" ref="D182:D245" si="15">+I182/1000</f>
        <v>20752.162159</v>
      </c>
      <c r="E182" s="216">
        <f t="shared" si="14"/>
        <v>5.6670996029994924E-2</v>
      </c>
      <c r="F182" s="216">
        <f>((SUM(D177:D182)/SUM(D165:D170))-1)*100</f>
        <v>-0.29199987889260148</v>
      </c>
      <c r="G182" s="216">
        <v>-0.81036377541904292</v>
      </c>
      <c r="H182" s="216">
        <v>-1.7049449287252938</v>
      </c>
      <c r="I182" s="216">
        <v>20752162.158999998</v>
      </c>
    </row>
    <row r="183" spans="1:9" ht="11.25" customHeight="1">
      <c r="A183" s="74"/>
      <c r="B183" s="71">
        <v>2012</v>
      </c>
      <c r="C183" s="214" t="s">
        <v>13</v>
      </c>
      <c r="D183" s="215">
        <f t="shared" si="15"/>
        <v>21670.967820000002</v>
      </c>
      <c r="E183" s="216">
        <f t="shared" si="14"/>
        <v>-1.4813029788080079</v>
      </c>
      <c r="F183" s="216">
        <f>((SUM(D177:D183)/SUM(D165:D171))-1)*100</f>
        <v>-0.46622296860724388</v>
      </c>
      <c r="G183" s="216">
        <v>-2.3642654884259651</v>
      </c>
      <c r="H183" s="216">
        <v>-1.8772422169291869</v>
      </c>
      <c r="I183" s="216">
        <v>21670967.82</v>
      </c>
    </row>
    <row r="184" spans="1:9" ht="11.25" customHeight="1">
      <c r="A184" s="74"/>
      <c r="B184" s="71"/>
      <c r="C184" s="214" t="s">
        <v>14</v>
      </c>
      <c r="D184" s="215">
        <f t="shared" si="15"/>
        <v>21447.849914999999</v>
      </c>
      <c r="E184" s="216">
        <f t="shared" si="14"/>
        <v>-0.65335297419422123</v>
      </c>
      <c r="F184" s="216">
        <f>((SUM(D177:D184)/SUM(D165:D172))-1)*100</f>
        <v>-0.48974564886116179</v>
      </c>
      <c r="G184" s="216">
        <v>-1.4954134501234173</v>
      </c>
      <c r="H184" s="216">
        <v>-2.0743669809236032</v>
      </c>
      <c r="I184" s="216">
        <v>21447849.914999999</v>
      </c>
    </row>
    <row r="185" spans="1:9" ht="11.25" customHeight="1">
      <c r="A185" s="74"/>
      <c r="B185" s="71"/>
      <c r="C185" s="214" t="s">
        <v>16</v>
      </c>
      <c r="D185" s="215">
        <f t="shared" si="15"/>
        <v>19794.145318999999</v>
      </c>
      <c r="E185" s="216">
        <f t="shared" si="14"/>
        <v>-5.8352684184739045</v>
      </c>
      <c r="F185" s="216">
        <f>((SUM(D177:D185)/SUM(D165:D173))-1)*100</f>
        <v>-1.0726617173344555</v>
      </c>
      <c r="G185" s="216">
        <v>-3.5291165468043784</v>
      </c>
      <c r="H185" s="216">
        <v>-2.1970928766032571</v>
      </c>
      <c r="I185" s="216">
        <v>19794145.318999998</v>
      </c>
    </row>
    <row r="186" spans="1:9" ht="11.25" customHeight="1">
      <c r="A186" s="74"/>
      <c r="B186" s="71"/>
      <c r="C186" s="214" t="s">
        <v>18</v>
      </c>
      <c r="D186" s="215">
        <f t="shared" si="15"/>
        <v>19716.804320999996</v>
      </c>
      <c r="E186" s="216">
        <f t="shared" si="14"/>
        <v>-3.059093695170767</v>
      </c>
      <c r="F186" s="216">
        <f>((SUM(D177:D186)/SUM(D165:D174))-1)*100</f>
        <v>-1.262248270395705</v>
      </c>
      <c r="G186" s="216">
        <v>-2.7367596867696076</v>
      </c>
      <c r="H186" s="216">
        <v>-2.025390190277343</v>
      </c>
      <c r="I186" s="216">
        <v>19716804.320999995</v>
      </c>
    </row>
    <row r="187" spans="1:9" ht="11.25" customHeight="1">
      <c r="A187" s="74"/>
      <c r="B187" s="71"/>
      <c r="C187" s="214" t="s">
        <v>20</v>
      </c>
      <c r="D187" s="215">
        <f t="shared" si="15"/>
        <v>20270.138454999997</v>
      </c>
      <c r="E187" s="216">
        <f t="shared" si="14"/>
        <v>-1.6711493915903319</v>
      </c>
      <c r="F187" s="216">
        <f>((SUM(D177:D187)/SUM(D165:D175))-1)*100</f>
        <v>-1.2983141925905217</v>
      </c>
      <c r="G187" s="216">
        <v>-2.3856032736173538</v>
      </c>
      <c r="H187" s="216">
        <v>-1.9873454208025665</v>
      </c>
      <c r="I187" s="216">
        <v>20270138.454999998</v>
      </c>
    </row>
    <row r="188" spans="1:9" ht="11.25" customHeight="1">
      <c r="A188" s="74"/>
      <c r="B188" s="71"/>
      <c r="C188" s="214" t="s">
        <v>22</v>
      </c>
      <c r="D188" s="215">
        <f t="shared" si="15"/>
        <v>21328.039439000011</v>
      </c>
      <c r="E188" s="216">
        <f t="shared" si="14"/>
        <v>-2.5083891650257262</v>
      </c>
      <c r="F188" s="216">
        <f>((SUM(D177:D188)/SUM(D165:D176))-1)*100</f>
        <v>-1.4018855162963195</v>
      </c>
      <c r="G188" s="216">
        <v>-1.9086284487776162</v>
      </c>
      <c r="H188" s="216">
        <v>-1.8181768020263278</v>
      </c>
      <c r="I188" s="216">
        <v>21328039.43900001</v>
      </c>
    </row>
    <row r="189" spans="1:9" ht="11.25" customHeight="1">
      <c r="A189" s="74"/>
      <c r="B189" s="71"/>
      <c r="C189" s="214" t="s">
        <v>92</v>
      </c>
      <c r="D189" s="215">
        <f t="shared" si="15"/>
        <v>22553.187900000001</v>
      </c>
      <c r="E189" s="216">
        <f t="shared" si="14"/>
        <v>-2.3266743587123995</v>
      </c>
      <c r="F189" s="216">
        <f>((SUM(D189)/SUM(D177))-1)*100</f>
        <v>-2.3266743587123995</v>
      </c>
      <c r="G189" s="216">
        <v>-3.7853325011434569</v>
      </c>
      <c r="H189" s="216">
        <v>-1.9317836808444677</v>
      </c>
      <c r="I189" s="216">
        <v>22553187.900000002</v>
      </c>
    </row>
    <row r="190" spans="1:9" ht="11.25" customHeight="1">
      <c r="A190" s="74"/>
      <c r="B190" s="71"/>
      <c r="C190" s="214" t="s">
        <v>5</v>
      </c>
      <c r="D190" s="215">
        <f t="shared" si="15"/>
        <v>20549.267124999998</v>
      </c>
      <c r="E190" s="216">
        <f t="shared" ref="E190:E211" si="16">((D190/D178)-1)*100</f>
        <v>-10.452067987890945</v>
      </c>
      <c r="F190" s="216">
        <f>((SUM(D189:D190)/SUM(D177:D178))-1)*100</f>
        <v>-6.3767835864922073</v>
      </c>
      <c r="G190" s="216">
        <v>-5.692527005484493</v>
      </c>
      <c r="H190" s="216">
        <v>-2.2494742052213135</v>
      </c>
      <c r="I190" s="216">
        <v>20549267.125</v>
      </c>
    </row>
    <row r="191" spans="1:9" ht="11.25" customHeight="1">
      <c r="A191" s="74"/>
      <c r="B191" s="71"/>
      <c r="C191" s="214" t="s">
        <v>7</v>
      </c>
      <c r="D191" s="215">
        <f t="shared" si="15"/>
        <v>21218.142804999999</v>
      </c>
      <c r="E191" s="216">
        <f t="shared" si="16"/>
        <v>-0.51278148704075877</v>
      </c>
      <c r="F191" s="216">
        <f>((SUM(D189:D191)/SUM(D177:D179))-1)*100</f>
        <v>-4.5202823189091745</v>
      </c>
      <c r="G191" s="216">
        <v>-1.8246182490897818</v>
      </c>
      <c r="H191" s="216">
        <v>-2.3042993890430186</v>
      </c>
      <c r="I191" s="216">
        <v>21218142.805</v>
      </c>
    </row>
    <row r="192" spans="1:9" ht="11.25" customHeight="1">
      <c r="A192" s="74"/>
      <c r="B192" s="71"/>
      <c r="C192" s="214" t="s">
        <v>9</v>
      </c>
      <c r="D192" s="215">
        <f t="shared" si="15"/>
        <v>19498.434924000005</v>
      </c>
      <c r="E192" s="216">
        <f t="shared" si="16"/>
        <v>0.10766245500872795</v>
      </c>
      <c r="F192" s="216">
        <f>((SUM(D189:D192)/SUM(D177:D180))-1)*100</f>
        <v>-3.482312166774526</v>
      </c>
      <c r="G192" s="216">
        <v>-2.9422435658691404</v>
      </c>
      <c r="H192" s="216">
        <v>-2.5513016728210935</v>
      </c>
      <c r="I192" s="216">
        <v>19498434.924000006</v>
      </c>
    </row>
    <row r="193" spans="1:9" ht="11.25" customHeight="1">
      <c r="A193" s="74"/>
      <c r="B193" s="71"/>
      <c r="C193" s="214" t="s">
        <v>10</v>
      </c>
      <c r="D193" s="215">
        <f t="shared" si="15"/>
        <v>19447.040545999997</v>
      </c>
      <c r="E193" s="216">
        <f t="shared" si="16"/>
        <v>-3.6842818850583936</v>
      </c>
      <c r="F193" s="216">
        <f>((SUM(D189:D193)/SUM(D177:D181))-1)*100</f>
        <v>-3.5204117645165178</v>
      </c>
      <c r="G193" s="216">
        <v>-2.1835321715944156</v>
      </c>
      <c r="H193" s="216">
        <v>-2.4562149014615953</v>
      </c>
      <c r="I193" s="216">
        <v>19447040.545999996</v>
      </c>
    </row>
    <row r="194" spans="1:9" ht="11.25" customHeight="1">
      <c r="A194" s="74"/>
      <c r="B194" s="71"/>
      <c r="C194" s="214" t="s">
        <v>12</v>
      </c>
      <c r="D194" s="215">
        <f t="shared" si="15"/>
        <v>19143.780576000001</v>
      </c>
      <c r="E194" s="216">
        <f t="shared" si="16"/>
        <v>-7.750428946520449</v>
      </c>
      <c r="F194" s="216">
        <f>((SUM(D189:D194)/SUM(D177:D182))-1)*100</f>
        <v>-4.2073556565825339</v>
      </c>
      <c r="G194" s="216">
        <v>-2.2776672547194514</v>
      </c>
      <c r="H194" s="216">
        <v>-2.4432732813764235</v>
      </c>
      <c r="I194" s="216">
        <v>19143780.576000001</v>
      </c>
    </row>
    <row r="195" spans="1:9" ht="11.25" customHeight="1">
      <c r="A195" s="74"/>
      <c r="B195" s="71">
        <v>2013</v>
      </c>
      <c r="C195" s="214" t="s">
        <v>13</v>
      </c>
      <c r="D195" s="215">
        <f t="shared" si="15"/>
        <v>21637.578680000002</v>
      </c>
      <c r="E195" s="216">
        <f t="shared" si="16"/>
        <v>-0.15407313728362793</v>
      </c>
      <c r="F195" s="216">
        <f>((SUM(D189:D195)/SUM(D177:D183))-1)*100</f>
        <v>-3.6196387136624097</v>
      </c>
      <c r="G195" s="216">
        <v>-3.4638523347421679</v>
      </c>
      <c r="H195" s="216">
        <v>-2.5298825269531311</v>
      </c>
      <c r="I195" s="216">
        <v>21637578.680000003</v>
      </c>
    </row>
    <row r="196" spans="1:9" ht="11.25" customHeight="1">
      <c r="A196" s="74"/>
      <c r="B196" s="71"/>
      <c r="C196" s="214" t="s">
        <v>14</v>
      </c>
      <c r="D196" s="215">
        <f t="shared" si="15"/>
        <v>20607.948791000003</v>
      </c>
      <c r="E196" s="216">
        <f t="shared" si="16"/>
        <v>-3.9160154856016316</v>
      </c>
      <c r="F196" s="216">
        <f>((SUM(D189:D196)/SUM(D177:D184))-1)*100</f>
        <v>-3.656832716167413</v>
      </c>
      <c r="G196" s="216">
        <v>-2.3173321258665451</v>
      </c>
      <c r="H196" s="216">
        <v>-2.551764131635248</v>
      </c>
      <c r="I196" s="216">
        <v>20607948.791000001</v>
      </c>
    </row>
    <row r="197" spans="1:9" ht="11.25" customHeight="1">
      <c r="A197" s="74"/>
      <c r="B197" s="71"/>
      <c r="C197" s="214" t="s">
        <v>16</v>
      </c>
      <c r="D197" s="215">
        <f t="shared" si="15"/>
        <v>19706.244317000004</v>
      </c>
      <c r="E197" s="216">
        <f t="shared" si="16"/>
        <v>-0.44407576373414193</v>
      </c>
      <c r="F197" s="216">
        <f>((SUM(D189:D197)/SUM(D177:D185))-1)*100</f>
        <v>-3.3233558865652268</v>
      </c>
      <c r="G197" s="216">
        <v>-1.2806868373791747</v>
      </c>
      <c r="H197" s="216">
        <v>-2.4845054803630973</v>
      </c>
      <c r="I197" s="216">
        <v>19706244.317000005</v>
      </c>
    </row>
    <row r="198" spans="1:9" ht="11.25" customHeight="1">
      <c r="A198" s="74"/>
      <c r="B198" s="71"/>
      <c r="C198" s="214" t="s">
        <v>18</v>
      </c>
      <c r="D198" s="215">
        <f t="shared" si="15"/>
        <v>19780.493700999992</v>
      </c>
      <c r="E198" s="216">
        <f t="shared" si="16"/>
        <v>0.32302080480741679</v>
      </c>
      <c r="F198" s="216">
        <f>((SUM(D189:D198)/SUM(D177:D186))-1)*100</f>
        <v>-2.9816761638643885</v>
      </c>
      <c r="G198" s="216">
        <v>-1.7361875063669485</v>
      </c>
      <c r="H198" s="216">
        <v>-2.4963360256542444</v>
      </c>
      <c r="I198" s="216">
        <v>19780493.700999994</v>
      </c>
    </row>
    <row r="199" spans="1:9" ht="11.25" customHeight="1">
      <c r="A199" s="74"/>
      <c r="B199" s="71"/>
      <c r="C199" s="214" t="s">
        <v>20</v>
      </c>
      <c r="D199" s="215">
        <f t="shared" si="15"/>
        <v>20480.664446000002</v>
      </c>
      <c r="E199" s="216">
        <f t="shared" si="16"/>
        <v>1.0386016428421296</v>
      </c>
      <c r="F199" s="216">
        <f>((SUM(D189:D199)/SUM(D177:D187))-1)*100</f>
        <v>-2.6284188219688476</v>
      </c>
      <c r="G199" s="216">
        <v>0.27079674676513399</v>
      </c>
      <c r="H199" s="216">
        <v>-2.1652235033127742</v>
      </c>
      <c r="I199" s="216">
        <v>20480664.446000002</v>
      </c>
    </row>
    <row r="200" spans="1:9" ht="11.25" customHeight="1">
      <c r="A200" s="74"/>
      <c r="B200" s="71"/>
      <c r="C200" s="214" t="s">
        <v>22</v>
      </c>
      <c r="D200" s="215">
        <f t="shared" si="15"/>
        <v>21745.626768999999</v>
      </c>
      <c r="E200" s="216">
        <f t="shared" si="16"/>
        <v>1.9579264713679878</v>
      </c>
      <c r="F200" s="216">
        <f>((SUM(D189:D200)/SUM(D177:D188))-1)*100</f>
        <v>-2.2402750402234051</v>
      </c>
      <c r="G200" s="216">
        <v>1.8337542160721476</v>
      </c>
      <c r="H200" s="216">
        <v>-2.1611116850403067</v>
      </c>
      <c r="I200" s="216">
        <v>21745626.768999998</v>
      </c>
    </row>
    <row r="201" spans="1:9" ht="11.25" customHeight="1">
      <c r="A201" s="74"/>
      <c r="B201" s="71"/>
      <c r="C201" s="214" t="s">
        <v>104</v>
      </c>
      <c r="D201" s="215">
        <f t="shared" si="15"/>
        <v>22053.512252999997</v>
      </c>
      <c r="E201" s="216">
        <f t="shared" si="16"/>
        <v>-2.2155433157190374</v>
      </c>
      <c r="F201" s="216">
        <f>((SUM(D201)/SUM(D189))-1)*100</f>
        <v>-2.2155433157190374</v>
      </c>
      <c r="G201" s="216">
        <v>-0.47943217429912144</v>
      </c>
      <c r="H201" s="216">
        <v>-2.0737780877171264</v>
      </c>
      <c r="I201" s="216">
        <v>22053512.252999999</v>
      </c>
    </row>
    <row r="202" spans="1:9" ht="11.25" customHeight="1">
      <c r="A202" s="74"/>
      <c r="B202" s="71"/>
      <c r="C202" s="214" t="s">
        <v>5</v>
      </c>
      <c r="D202" s="215">
        <f t="shared" si="15"/>
        <v>20371.954502999994</v>
      </c>
      <c r="E202" s="216">
        <f t="shared" si="16"/>
        <v>-0.86286591595419182</v>
      </c>
      <c r="F202" s="216">
        <f>((SUM(D201:D202)/SUM(D189:D190))-1)*100</f>
        <v>-1.5706489772040699</v>
      </c>
      <c r="G202" s="216">
        <v>-0.14582440800977592</v>
      </c>
      <c r="H202" s="216">
        <v>-1.3778047023966233</v>
      </c>
      <c r="I202" s="216">
        <v>20371954.502999995</v>
      </c>
    </row>
    <row r="203" spans="1:9" ht="11.25" customHeight="1">
      <c r="A203" s="74"/>
      <c r="B203" s="71"/>
      <c r="C203" s="214" t="s">
        <v>7</v>
      </c>
      <c r="D203" s="215">
        <f t="shared" si="15"/>
        <v>20919.84879</v>
      </c>
      <c r="E203" s="216">
        <f t="shared" si="16"/>
        <v>-1.4058441294386381</v>
      </c>
      <c r="F203" s="216">
        <f>((SUM(D201:D203)/SUM(D189:D191))-1)*100</f>
        <v>-1.5162829900581487</v>
      </c>
      <c r="G203" s="216">
        <v>-0.22696422487772372</v>
      </c>
      <c r="H203" s="216">
        <v>-1.2260210774667102</v>
      </c>
      <c r="I203" s="216">
        <v>20919848.789999999</v>
      </c>
    </row>
    <row r="204" spans="1:9" ht="11.25" customHeight="1">
      <c r="A204" s="74"/>
      <c r="B204" s="71"/>
      <c r="C204" s="214" t="s">
        <v>9</v>
      </c>
      <c r="D204" s="215">
        <f t="shared" si="15"/>
        <v>18766.030208</v>
      </c>
      <c r="E204" s="216">
        <f t="shared" si="16"/>
        <v>-3.7562230961343035</v>
      </c>
      <c r="F204" s="216">
        <f>((SUM(D201:D204)/SUM(D189:D192))-1)*100</f>
        <v>-2.0373499238673931</v>
      </c>
      <c r="G204" s="216">
        <v>0.25488920190104292</v>
      </c>
      <c r="H204" s="216">
        <v>-0.97777149284081766</v>
      </c>
      <c r="I204" s="216">
        <v>18766030.208000001</v>
      </c>
    </row>
    <row r="205" spans="1:9" ht="11.25" customHeight="1">
      <c r="A205" s="74"/>
      <c r="B205" s="71"/>
      <c r="C205" s="214" t="s">
        <v>10</v>
      </c>
      <c r="D205" s="215">
        <f t="shared" si="15"/>
        <v>19478.485279000004</v>
      </c>
      <c r="E205" s="216">
        <f t="shared" si="16"/>
        <v>0.1616941813106676</v>
      </c>
      <c r="F205" s="216">
        <f>((SUM(D201:D205)/SUM(D189:D193))-1)*100</f>
        <v>-1.6232264996949297</v>
      </c>
      <c r="G205" s="216">
        <v>2.3625615585947335</v>
      </c>
      <c r="H205" s="216">
        <v>-0.61382457838029536</v>
      </c>
      <c r="I205" s="216">
        <v>19478485.279000003</v>
      </c>
    </row>
    <row r="206" spans="1:9" ht="11.25" customHeight="1">
      <c r="A206" s="74"/>
      <c r="B206" s="71"/>
      <c r="C206" s="214" t="s">
        <v>12</v>
      </c>
      <c r="D206" s="215">
        <f t="shared" si="15"/>
        <v>19600.189424999997</v>
      </c>
      <c r="E206" s="216">
        <f t="shared" si="16"/>
        <v>2.3841103233923411</v>
      </c>
      <c r="F206" s="216">
        <f>((SUM(D201:D206)/SUM(D189:D194))-1)*100</f>
        <v>-0.99651570472070183</v>
      </c>
      <c r="G206" s="216">
        <v>0.28469847149450445</v>
      </c>
      <c r="H206" s="216">
        <v>-0.40989435477361003</v>
      </c>
      <c r="I206" s="216">
        <v>19600189.424999997</v>
      </c>
    </row>
    <row r="207" spans="1:9" ht="11.25" customHeight="1">
      <c r="A207" s="74"/>
      <c r="B207" s="71">
        <v>2014</v>
      </c>
      <c r="C207" s="214" t="s">
        <v>13</v>
      </c>
      <c r="D207" s="215">
        <f t="shared" si="15"/>
        <v>21122.58655</v>
      </c>
      <c r="E207" s="216">
        <f t="shared" si="16"/>
        <v>-2.3800820674820589</v>
      </c>
      <c r="F207" s="216">
        <f>((SUM(D201:D207)/SUM(D189:D195))-1)*100</f>
        <v>-1.2043432619498917</v>
      </c>
      <c r="G207" s="216">
        <v>6.2297488981566396E-2</v>
      </c>
      <c r="H207" s="216">
        <v>-9.5600994517885951E-2</v>
      </c>
      <c r="I207" s="216">
        <v>21122586.550000001</v>
      </c>
    </row>
    <row r="208" spans="1:9" ht="11.25" customHeight="1">
      <c r="A208" s="74"/>
      <c r="B208" s="71"/>
      <c r="C208" s="214" t="s">
        <v>14</v>
      </c>
      <c r="D208" s="215">
        <f t="shared" si="15"/>
        <v>20174.167919000003</v>
      </c>
      <c r="E208" s="216">
        <f t="shared" si="16"/>
        <v>-2.1049201761867864</v>
      </c>
      <c r="F208" s="216">
        <f>((SUM(D201:D208)/SUM(D189:D196))-1)*100</f>
        <v>-1.3170577252071713</v>
      </c>
      <c r="G208" s="216">
        <v>-7.3262659695150223E-2</v>
      </c>
      <c r="H208" s="216">
        <v>0.10658046148712685</v>
      </c>
      <c r="I208" s="216">
        <v>20174167.919000003</v>
      </c>
    </row>
    <row r="209" spans="1:9" ht="11.25" customHeight="1">
      <c r="A209" s="74"/>
      <c r="B209" s="71"/>
      <c r="C209" s="214" t="s">
        <v>16</v>
      </c>
      <c r="D209" s="215">
        <f t="shared" si="15"/>
        <v>20261.893050000002</v>
      </c>
      <c r="E209" s="216">
        <f t="shared" si="16"/>
        <v>2.8196581959590183</v>
      </c>
      <c r="F209" s="216">
        <f>((SUM(D201:D209)/SUM(D189:D197))-1)*100</f>
        <v>-0.87488797150205855</v>
      </c>
      <c r="G209" s="216">
        <v>1.233102480505166</v>
      </c>
      <c r="H209" s="216">
        <v>0.30506778330321449</v>
      </c>
      <c r="I209" s="216">
        <v>20261893.050000001</v>
      </c>
    </row>
    <row r="210" spans="1:9" ht="11.25" customHeight="1">
      <c r="A210" s="74"/>
      <c r="B210" s="71"/>
      <c r="C210" s="214" t="s">
        <v>18</v>
      </c>
      <c r="D210" s="215">
        <f t="shared" si="15"/>
        <v>19686.428999999993</v>
      </c>
      <c r="E210" s="216">
        <f t="shared" si="16"/>
        <v>-0.47554273630310284</v>
      </c>
      <c r="F210" s="216">
        <f>((SUM(D201:D210)/SUM(D189:D198))-1)*100</f>
        <v>-0.83619313511087423</v>
      </c>
      <c r="G210" s="216">
        <v>-1.2649299411538029</v>
      </c>
      <c r="H210" s="216">
        <v>0.33842921773907797</v>
      </c>
      <c r="I210" s="216">
        <v>19686428.999999993</v>
      </c>
    </row>
    <row r="211" spans="1:9" ht="11.25" customHeight="1">
      <c r="A211" s="74"/>
      <c r="B211" s="71"/>
      <c r="C211" s="214" t="s">
        <v>20</v>
      </c>
      <c r="D211" s="215">
        <f t="shared" si="15"/>
        <v>19785.315299000002</v>
      </c>
      <c r="E211" s="216">
        <f t="shared" si="16"/>
        <v>-3.3951493557905832</v>
      </c>
      <c r="F211" s="216">
        <f>((SUM(D201:D211)/SUM(D189:D199))-1)*100</f>
        <v>-1.0695137395418275</v>
      </c>
      <c r="G211" s="216">
        <v>-1.0770292947121063</v>
      </c>
      <c r="H211" s="216">
        <v>0.22648023818693241</v>
      </c>
      <c r="I211" s="216">
        <v>19785315.299000002</v>
      </c>
    </row>
    <row r="212" spans="1:9" ht="11.25" customHeight="1">
      <c r="A212" s="74"/>
      <c r="B212" s="71"/>
      <c r="C212" s="214" t="s">
        <v>22</v>
      </c>
      <c r="D212" s="215">
        <f t="shared" si="15"/>
        <v>21323.415776999998</v>
      </c>
      <c r="E212" s="216">
        <f>((D212/D200)-1)*100</f>
        <v>-1.9415903550864422</v>
      </c>
      <c r="F212" s="216">
        <f>((SUM(D201:D212)/SUM(D189:D200))-1)*100</f>
        <v>-1.1464872953275029</v>
      </c>
      <c r="G212" s="216">
        <v>-2.2946047369104217</v>
      </c>
      <c r="H212" s="216">
        <v>-0.14492262212553175</v>
      </c>
      <c r="I212" s="216">
        <v>21323415.776999999</v>
      </c>
    </row>
    <row r="213" spans="1:9" ht="11.25" customHeight="1">
      <c r="A213" s="74"/>
      <c r="B213" s="71"/>
      <c r="C213" s="214" t="s">
        <v>115</v>
      </c>
      <c r="D213" s="215">
        <f t="shared" si="15"/>
        <v>22694.104267999999</v>
      </c>
      <c r="E213" s="216">
        <f t="shared" ref="E213:E248" si="17">((D213/D201)-1)*100</f>
        <v>2.9047165261073538</v>
      </c>
      <c r="F213" s="216">
        <f>((SUM(D213)/SUM(D201))-1)*100</f>
        <v>2.9047165261073538</v>
      </c>
      <c r="G213" s="216">
        <v>3.5889408635538134</v>
      </c>
      <c r="H213" s="216">
        <v>0.20787576550533871</v>
      </c>
      <c r="I213" s="216">
        <v>22694104.267999999</v>
      </c>
    </row>
    <row r="214" spans="1:9" ht="11.25" customHeight="1">
      <c r="A214" s="74"/>
      <c r="B214" s="71"/>
      <c r="C214" s="214" t="s">
        <v>5</v>
      </c>
      <c r="D214" s="215">
        <f t="shared" si="15"/>
        <v>21013.002077000001</v>
      </c>
      <c r="E214" s="216">
        <f t="shared" si="17"/>
        <v>3.146716108685621</v>
      </c>
      <c r="F214" s="216">
        <f>((SUM(D213:D214)/SUM(D201:D202))-1)*100</f>
        <v>3.02092042114952</v>
      </c>
      <c r="G214" s="216">
        <v>1.2074859878961064</v>
      </c>
      <c r="H214" s="216">
        <v>0.30940593220347701</v>
      </c>
      <c r="I214" s="216">
        <v>21013002.077</v>
      </c>
    </row>
    <row r="215" spans="1:9" ht="11.25" customHeight="1">
      <c r="A215" s="74"/>
      <c r="B215" s="71"/>
      <c r="C215" s="214" t="s">
        <v>7</v>
      </c>
      <c r="D215" s="215">
        <f t="shared" si="15"/>
        <v>21183.677259000004</v>
      </c>
      <c r="E215" s="216">
        <f t="shared" si="17"/>
        <v>1.2611394644788998</v>
      </c>
      <c r="F215" s="216">
        <f>((SUM(D213:D215)/SUM(D201:D203))-1)*100</f>
        <v>2.4397511397314275</v>
      </c>
      <c r="G215" s="216">
        <v>8.2024563830873642E-2</v>
      </c>
      <c r="H215" s="216">
        <v>0.34251241280948141</v>
      </c>
      <c r="I215" s="216">
        <v>21183677.259000003</v>
      </c>
    </row>
    <row r="216" spans="1:9" ht="11.25" customHeight="1">
      <c r="A216" s="74"/>
      <c r="B216" s="71"/>
      <c r="C216" s="214" t="s">
        <v>9</v>
      </c>
      <c r="D216" s="215">
        <f t="shared" si="15"/>
        <v>18851.251554999999</v>
      </c>
      <c r="E216" s="216">
        <f t="shared" si="17"/>
        <v>0.45412559851720768</v>
      </c>
      <c r="F216" s="216">
        <f>((SUM(D213:D216)/SUM(D201:D204))-1)*100</f>
        <v>1.9859489453326606</v>
      </c>
      <c r="G216" s="216">
        <v>0.40471882595312092</v>
      </c>
      <c r="H216" s="216">
        <v>0.35981405271776623</v>
      </c>
      <c r="I216" s="216">
        <v>18851251.555</v>
      </c>
    </row>
    <row r="217" spans="1:9" ht="11.25" customHeight="1">
      <c r="A217" s="74"/>
      <c r="B217" s="71"/>
      <c r="C217" s="214" t="s">
        <v>10</v>
      </c>
      <c r="D217" s="215">
        <f t="shared" si="15"/>
        <v>19832.434907999999</v>
      </c>
      <c r="E217" s="216">
        <f t="shared" si="17"/>
        <v>1.8171311779648036</v>
      </c>
      <c r="F217" s="216">
        <f>((SUM(D213:D217)/SUM(D201:D205))-1)*100</f>
        <v>1.9535804064437556</v>
      </c>
      <c r="G217" s="216">
        <v>-0.48069753092679912</v>
      </c>
      <c r="H217" s="216">
        <v>0.12473392062631872</v>
      </c>
      <c r="I217" s="216">
        <v>19832434.908</v>
      </c>
    </row>
    <row r="218" spans="1:9" ht="11.25" customHeight="1">
      <c r="A218" s="74"/>
      <c r="B218" s="24"/>
      <c r="C218" s="214" t="s">
        <v>12</v>
      </c>
      <c r="D218" s="215">
        <f t="shared" si="15"/>
        <v>20377.176842000001</v>
      </c>
      <c r="E218" s="216">
        <f t="shared" si="17"/>
        <v>3.964183203295768</v>
      </c>
      <c r="F218" s="216">
        <f>((SUM(D213:D218)/SUM(D201:D206))-1)*100</f>
        <v>2.2787573106789694</v>
      </c>
      <c r="G218" s="216">
        <v>0.46001435608118424</v>
      </c>
      <c r="H218" s="216">
        <v>0.13940615300993553</v>
      </c>
      <c r="I218" s="216">
        <v>20377176.842</v>
      </c>
    </row>
    <row r="219" spans="1:9" ht="11.25" customHeight="1">
      <c r="A219" s="74"/>
      <c r="B219" s="24">
        <v>2015</v>
      </c>
      <c r="C219" s="214" t="s">
        <v>13</v>
      </c>
      <c r="D219" s="215">
        <f t="shared" si="15"/>
        <v>23469.964519000001</v>
      </c>
      <c r="E219" s="216">
        <f t="shared" si="17"/>
        <v>11.113118004953805</v>
      </c>
      <c r="F219" s="216">
        <f>((SUM(D213:D219)/SUM(D201:D207))-1)*100</f>
        <v>3.5899872312175507</v>
      </c>
      <c r="G219" s="216">
        <v>5.4821926825858283</v>
      </c>
      <c r="H219" s="216">
        <v>0.57555766708976552</v>
      </c>
      <c r="I219" s="216">
        <v>23469964.519000001</v>
      </c>
    </row>
    <row r="220" spans="1:9" ht="11.25" customHeight="1">
      <c r="A220" s="74"/>
      <c r="B220" s="71"/>
      <c r="C220" s="214" t="s">
        <v>14</v>
      </c>
      <c r="D220" s="215">
        <f t="shared" si="15"/>
        <v>20880.247671999998</v>
      </c>
      <c r="E220" s="216">
        <f t="shared" si="17"/>
        <v>3.4999200751918425</v>
      </c>
      <c r="F220" s="216">
        <f>((SUM(D213:D220)/SUM(D201:D208))-1)*100</f>
        <v>3.5788045984742611</v>
      </c>
      <c r="G220" s="216">
        <v>2.4343128304121997</v>
      </c>
      <c r="H220" s="216">
        <v>0.79149007924983472</v>
      </c>
      <c r="I220" s="216">
        <v>20880247.671999998</v>
      </c>
    </row>
    <row r="221" spans="1:9" ht="11.25" customHeight="1">
      <c r="A221" s="74"/>
      <c r="B221" s="71"/>
      <c r="C221" s="214" t="s">
        <v>16</v>
      </c>
      <c r="D221" s="215">
        <f t="shared" si="15"/>
        <v>19591.352026000004</v>
      </c>
      <c r="E221" s="216">
        <f t="shared" si="17"/>
        <v>-3.3093700689531436</v>
      </c>
      <c r="F221" s="216">
        <f>((SUM(D213:D221)/SUM(D201:D209))-1)*100</f>
        <v>2.8150920091234211</v>
      </c>
      <c r="G221" s="216">
        <v>-0.27425855695111245</v>
      </c>
      <c r="H221" s="216">
        <v>0.67694967847851117</v>
      </c>
      <c r="I221" s="216">
        <v>19591352.026000004</v>
      </c>
    </row>
    <row r="222" spans="1:9" ht="11.25" customHeight="1">
      <c r="A222" s="74"/>
      <c r="B222" s="71"/>
      <c r="C222" s="214" t="s">
        <v>18</v>
      </c>
      <c r="D222" s="215">
        <f t="shared" si="15"/>
        <v>19727.777237000006</v>
      </c>
      <c r="E222" s="216">
        <f t="shared" si="17"/>
        <v>0.21003421697258773</v>
      </c>
      <c r="F222" s="216">
        <f>((SUM(D213:D222)/SUM(D201:D210))-1)*100</f>
        <v>2.56175508271137</v>
      </c>
      <c r="G222" s="216">
        <v>3.6315143018385676</v>
      </c>
      <c r="H222" s="216">
        <v>1.08389941185012</v>
      </c>
      <c r="I222" s="216">
        <v>19727777.237000007</v>
      </c>
    </row>
    <row r="223" spans="1:9" ht="11.25" customHeight="1">
      <c r="A223" s="74"/>
      <c r="B223" s="71"/>
      <c r="C223" s="214" t="s">
        <v>20</v>
      </c>
      <c r="D223" s="215">
        <f t="shared" si="15"/>
        <v>19879.89770999999</v>
      </c>
      <c r="E223" s="216">
        <f t="shared" si="17"/>
        <v>0.47804348614433056</v>
      </c>
      <c r="F223" s="216">
        <f>((SUM(D213:D223)/SUM(D201:D211))-1)*100</f>
        <v>2.3762325624891556</v>
      </c>
      <c r="G223" s="216">
        <v>1.4479027557497304</v>
      </c>
      <c r="H223" s="216">
        <v>1.2922937738075735</v>
      </c>
      <c r="I223" s="216">
        <v>19879897.70999999</v>
      </c>
    </row>
    <row r="224" spans="1:9" ht="11.25" customHeight="1">
      <c r="A224" s="74"/>
      <c r="B224" s="71"/>
      <c r="C224" s="214" t="s">
        <v>22</v>
      </c>
      <c r="D224" s="215">
        <f t="shared" si="15"/>
        <v>20897.423210999998</v>
      </c>
      <c r="E224" s="216">
        <f t="shared" si="17"/>
        <v>-1.9977688868191956</v>
      </c>
      <c r="F224" s="216">
        <f>((SUM(D213:D224)/SUM(D201:D212))-1)*100</f>
        <v>1.9932680166066641</v>
      </c>
      <c r="G224" s="216">
        <v>2.6107321332480167</v>
      </c>
      <c r="H224" s="216">
        <v>1.7376992722079043</v>
      </c>
      <c r="I224" s="216">
        <v>20897423.210999999</v>
      </c>
    </row>
    <row r="225" spans="1:10" ht="11.25" customHeight="1">
      <c r="A225" s="74"/>
      <c r="B225" s="71"/>
      <c r="C225" s="214" t="s">
        <v>261</v>
      </c>
      <c r="D225" s="215">
        <f t="shared" si="15"/>
        <v>21469.711755999997</v>
      </c>
      <c r="E225" s="216">
        <f t="shared" si="17"/>
        <v>-5.395200874821338</v>
      </c>
      <c r="F225" s="216">
        <f>((SUM(D$225:D225)/SUM(D$213:D213))-1)*100</f>
        <v>-5.395200874821338</v>
      </c>
      <c r="G225" s="216">
        <v>-3.5660404119693179</v>
      </c>
      <c r="H225" s="216">
        <v>1.2816200900412245</v>
      </c>
      <c r="I225" s="216">
        <v>21469711.755999997</v>
      </c>
    </row>
    <row r="226" spans="1:10" ht="11.25" customHeight="1">
      <c r="A226" s="74"/>
      <c r="B226" s="71"/>
      <c r="C226" s="214" t="s">
        <v>5</v>
      </c>
      <c r="D226" s="215">
        <f t="shared" si="15"/>
        <v>20847.871017999998</v>
      </c>
      <c r="E226" s="216">
        <f t="shared" si="17"/>
        <v>-0.78585181876866805</v>
      </c>
      <c r="F226" s="216">
        <f>((SUM(D$225:D226)/SUM(D$213:D214))-1)*100</f>
        <v>-3.1791708195730628</v>
      </c>
      <c r="G226" s="216">
        <v>-1.2564513460351034</v>
      </c>
      <c r="H226" s="216">
        <v>1.0814987113266117</v>
      </c>
      <c r="I226" s="216">
        <v>20847871.017999999</v>
      </c>
    </row>
    <row r="227" spans="1:10" ht="11.25" customHeight="1">
      <c r="A227" s="74"/>
      <c r="B227" s="71"/>
      <c r="C227" s="214" t="s">
        <v>7</v>
      </c>
      <c r="D227" s="215">
        <f t="shared" si="15"/>
        <v>21476.829208999996</v>
      </c>
      <c r="E227" s="216">
        <f t="shared" si="17"/>
        <v>1.3838577052312617</v>
      </c>
      <c r="F227" s="216">
        <f>((SUM(D$225:D227)/SUM(D$213:D215))-1)*100</f>
        <v>-1.6895644652570208</v>
      </c>
      <c r="G227" s="216">
        <v>1.9544003508108698</v>
      </c>
      <c r="H227" s="216">
        <v>1.2534005955904481</v>
      </c>
      <c r="I227" s="216">
        <v>21476829.208999995</v>
      </c>
    </row>
    <row r="228" spans="1:10" ht="11.25" customHeight="1">
      <c r="A228" s="74"/>
      <c r="B228" s="71"/>
      <c r="C228" s="214" t="s">
        <v>9</v>
      </c>
      <c r="D228" s="215">
        <f t="shared" si="15"/>
        <v>19930.533261999994</v>
      </c>
      <c r="E228" s="216">
        <f t="shared" si="17"/>
        <v>5.7252522669442252</v>
      </c>
      <c r="F228" s="216">
        <f>((SUM(D$225:D228)/SUM(D$213:D216))-1)*100</f>
        <v>-2.0407808297917551E-2</v>
      </c>
      <c r="G228" s="216">
        <v>2.4013348982742322</v>
      </c>
      <c r="H228" s="216">
        <v>1.4550678565153019</v>
      </c>
      <c r="I228" s="216">
        <v>19930533.261999995</v>
      </c>
    </row>
    <row r="229" spans="1:10" ht="11.25" customHeight="1">
      <c r="A229" s="74"/>
      <c r="B229" s="71"/>
      <c r="C229" s="214" t="s">
        <v>10</v>
      </c>
      <c r="D229" s="215">
        <f t="shared" si="15"/>
        <v>19732.421679999999</v>
      </c>
      <c r="E229" s="216">
        <f t="shared" si="17"/>
        <v>-0.5042912202356753</v>
      </c>
      <c r="F229" s="216">
        <f>((SUM(D$225:D229)/SUM(D$213:D217))-1)*100</f>
        <v>-0.11306178242984632</v>
      </c>
      <c r="G229" s="216">
        <v>4.2042066387859567E-2</v>
      </c>
      <c r="H229" s="216">
        <v>1.3781572898798888</v>
      </c>
      <c r="I229" s="216">
        <v>19732421.68</v>
      </c>
    </row>
    <row r="230" spans="1:10" ht="11.25" customHeight="1">
      <c r="A230" s="74"/>
      <c r="B230" s="24"/>
      <c r="C230" s="214" t="s">
        <v>12</v>
      </c>
      <c r="D230" s="215">
        <f t="shared" si="15"/>
        <v>20247.474799000007</v>
      </c>
      <c r="E230" s="216">
        <f t="shared" si="17"/>
        <v>-0.63650644054215055</v>
      </c>
      <c r="F230" s="216">
        <f>((SUM(D$225:D230)/SUM(D$213:D218))-1)*100</f>
        <v>-0.19911408291429789</v>
      </c>
      <c r="G230" s="216">
        <v>-0.2034856447670097</v>
      </c>
      <c r="H230" s="216">
        <v>1.240872070604393</v>
      </c>
      <c r="I230" s="216">
        <v>20247474.799000006</v>
      </c>
    </row>
    <row r="231" spans="1:10" ht="11.25" customHeight="1">
      <c r="A231" s="74"/>
      <c r="B231" s="24">
        <v>2016</v>
      </c>
      <c r="C231" s="214" t="s">
        <v>13</v>
      </c>
      <c r="D231" s="215">
        <f t="shared" si="15"/>
        <v>22234.597062000004</v>
      </c>
      <c r="E231" s="216">
        <f t="shared" si="17"/>
        <v>-5.2636102453410665</v>
      </c>
      <c r="F231" s="216">
        <f>((SUM(D$225:D231)/SUM(D$213:D219))-1)*100</f>
        <v>-1.0053971243720317</v>
      </c>
      <c r="G231" s="216">
        <v>-2.9969146074627644</v>
      </c>
      <c r="H231" s="216">
        <v>0.27080984568352839</v>
      </c>
      <c r="I231" s="216">
        <v>22234597.062000003</v>
      </c>
    </row>
    <row r="232" spans="1:10" ht="11.25" customHeight="1">
      <c r="A232" s="74"/>
      <c r="B232" s="71"/>
      <c r="C232" s="214" t="s">
        <v>14</v>
      </c>
      <c r="D232" s="215">
        <f t="shared" si="15"/>
        <v>21464.162417999996</v>
      </c>
      <c r="E232" s="216">
        <f t="shared" si="17"/>
        <v>2.7964933901766686</v>
      </c>
      <c r="F232" s="216">
        <f>((SUM(D$225:D232)/SUM(D$213:D220))-1)*100</f>
        <v>-0.53371834441015009</v>
      </c>
      <c r="G232" s="216">
        <v>0.28629806551465098</v>
      </c>
      <c r="H232" s="216">
        <v>2.8207184314954503E-2</v>
      </c>
      <c r="I232" s="216">
        <v>21464162.417999998</v>
      </c>
    </row>
    <row r="233" spans="1:10" ht="11.25" customHeight="1">
      <c r="A233" s="74"/>
      <c r="B233" s="71"/>
      <c r="C233" s="214" t="s">
        <v>16</v>
      </c>
      <c r="D233" s="215">
        <f t="shared" si="15"/>
        <v>20844.978950000001</v>
      </c>
      <c r="E233" s="216">
        <f t="shared" si="17"/>
        <v>6.3988790683577434</v>
      </c>
      <c r="F233" s="216">
        <f>((SUM(D$225:D233)/SUM(D$213:D221))-1)*100</f>
        <v>0.18913351146128132</v>
      </c>
      <c r="G233" s="216">
        <v>3.8530626748665364</v>
      </c>
      <c r="H233" s="216">
        <v>0.49975255626044657</v>
      </c>
      <c r="I233" s="216">
        <v>20844978.949999999</v>
      </c>
    </row>
    <row r="234" spans="1:10" ht="11.25" customHeight="1">
      <c r="A234" s="74"/>
      <c r="B234" s="71"/>
      <c r="C234" s="214" t="s">
        <v>18</v>
      </c>
      <c r="D234" s="215">
        <f t="shared" si="15"/>
        <v>19852.199255</v>
      </c>
      <c r="E234" s="216">
        <f t="shared" si="17"/>
        <v>0.63069456079742903</v>
      </c>
      <c r="F234" s="216">
        <f>((SUM(D$225:D234)/SUM(D$213:D222))-1)*100</f>
        <v>0.23108985742861243</v>
      </c>
      <c r="G234" s="216">
        <v>1.0812780634247288</v>
      </c>
      <c r="H234" s="216">
        <v>0.37518725130534225</v>
      </c>
      <c r="I234" s="216">
        <v>19852199.254999999</v>
      </c>
    </row>
    <row r="235" spans="1:10" ht="11.25" customHeight="1">
      <c r="A235" s="74"/>
      <c r="B235" s="71"/>
      <c r="C235" s="214" t="s">
        <v>20</v>
      </c>
      <c r="D235" s="215">
        <f t="shared" si="15"/>
        <v>20662.608276999999</v>
      </c>
      <c r="E235" s="216">
        <f t="shared" si="17"/>
        <v>3.937196148681843</v>
      </c>
      <c r="F235" s="216">
        <f>((SUM(D$225:D235)/SUM(D$213:D223))-1)*100</f>
        <v>0.55494360254704223</v>
      </c>
      <c r="G235" s="216">
        <v>1.1400432242756997</v>
      </c>
      <c r="H235" s="216">
        <v>0.37605612816777878</v>
      </c>
      <c r="I235" s="216">
        <v>20662608.276999999</v>
      </c>
    </row>
    <row r="236" spans="1:10" ht="11.25" customHeight="1">
      <c r="A236" s="74"/>
      <c r="B236" s="71"/>
      <c r="C236" s="214" t="s">
        <v>22</v>
      </c>
      <c r="D236" s="215">
        <f t="shared" si="15"/>
        <v>21335.601706999998</v>
      </c>
      <c r="E236" s="216">
        <f t="shared" si="17"/>
        <v>2.0968063458146835</v>
      </c>
      <c r="F236" s="216">
        <f>((SUM(D$225:D236)/SUM(D$213:D224))-1)*100</f>
        <v>0.68465848817655939</v>
      </c>
      <c r="G236" s="216">
        <v>-2.1048776448315598</v>
      </c>
      <c r="H236" s="216">
        <v>-4.4258019301079976E-3</v>
      </c>
      <c r="I236" s="216">
        <v>21335601.706999999</v>
      </c>
    </row>
    <row r="237" spans="1:10" ht="11.25" customHeight="1">
      <c r="A237" s="74"/>
      <c r="B237" s="71"/>
      <c r="C237" s="214" t="s">
        <v>279</v>
      </c>
      <c r="D237" s="215">
        <f t="shared" si="15"/>
        <v>23109.422555000001</v>
      </c>
      <c r="E237" s="216">
        <f t="shared" si="17"/>
        <v>7.6373209740077996</v>
      </c>
      <c r="F237" s="216">
        <f>((SUM(D$237:D237)/SUM(D$225:D225))-1)*100</f>
        <v>7.6373209740077996</v>
      </c>
      <c r="G237" s="216">
        <v>5.3231724789751134</v>
      </c>
      <c r="H237" s="216">
        <v>0.78339367023023687</v>
      </c>
      <c r="I237" s="216">
        <v>23109422.555</v>
      </c>
      <c r="J237" s="344" t="s">
        <v>3</v>
      </c>
    </row>
    <row r="238" spans="1:10" ht="11.25" customHeight="1">
      <c r="A238" s="74"/>
      <c r="B238" s="71"/>
      <c r="C238" s="214" t="s">
        <v>5</v>
      </c>
      <c r="D238" s="215">
        <f t="shared" si="15"/>
        <v>19911.637301000002</v>
      </c>
      <c r="E238" s="216">
        <f t="shared" si="17"/>
        <v>-4.4907881298366314</v>
      </c>
      <c r="F238" s="216">
        <f>((SUM(D$237:D238)/SUM(D$225:D226))-1)*100</f>
        <v>1.6623753907612837</v>
      </c>
      <c r="G238" s="216">
        <v>1.3891664223233073</v>
      </c>
      <c r="H238" s="216">
        <v>0.96169576682481051</v>
      </c>
      <c r="I238" s="216">
        <v>19911637.301000003</v>
      </c>
      <c r="J238" s="20" t="s">
        <v>5</v>
      </c>
    </row>
    <row r="239" spans="1:10" ht="11.25" customHeight="1">
      <c r="A239" s="74"/>
      <c r="B239" s="71"/>
      <c r="C239" s="214" t="s">
        <v>7</v>
      </c>
      <c r="D239" s="215">
        <f t="shared" si="15"/>
        <v>21127.714475000004</v>
      </c>
      <c r="E239" s="216">
        <f t="shared" si="17"/>
        <v>-1.6255413245717554</v>
      </c>
      <c r="F239" s="216">
        <f>((SUM(D$237:D239)/SUM(D$225:D227))-1)*100</f>
        <v>0.55547552988566284</v>
      </c>
      <c r="G239" s="216">
        <v>-1.5932473850414968</v>
      </c>
      <c r="H239" s="216">
        <v>0.60571429749782801</v>
      </c>
      <c r="I239" s="216">
        <v>21127714.475000005</v>
      </c>
      <c r="J239" s="20" t="s">
        <v>7</v>
      </c>
    </row>
    <row r="240" spans="1:10" ht="11.25" customHeight="1">
      <c r="A240" s="74"/>
      <c r="B240" s="71"/>
      <c r="C240" s="214" t="s">
        <v>9</v>
      </c>
      <c r="D240" s="215">
        <f t="shared" si="15"/>
        <v>18833.263515999999</v>
      </c>
      <c r="E240" s="216">
        <f t="shared" si="17"/>
        <v>-5.5054710858744249</v>
      </c>
      <c r="F240" s="216">
        <f>((SUM(D$237:D240)/SUM(D$225:D228))-1)*100</f>
        <v>-0.8873190610349746</v>
      </c>
      <c r="G240" s="216">
        <v>-1.1121417031181418</v>
      </c>
      <c r="H240" s="216">
        <v>0.33808963203900699</v>
      </c>
      <c r="I240" s="216">
        <v>18833263.515999999</v>
      </c>
      <c r="J240" s="20" t="s">
        <v>9</v>
      </c>
    </row>
    <row r="241" spans="1:12" ht="11.25" customHeight="1">
      <c r="A241" s="74"/>
      <c r="B241" s="71"/>
      <c r="C241" s="214" t="s">
        <v>10</v>
      </c>
      <c r="D241" s="215">
        <f t="shared" si="15"/>
        <v>20241.752442000001</v>
      </c>
      <c r="E241" s="216">
        <f t="shared" si="17"/>
        <v>2.5811872980407546</v>
      </c>
      <c r="F241" s="216">
        <f>((SUM(D$237:D241)/SUM(D$225:D229))-1)*100</f>
        <v>-0.22577090732389671</v>
      </c>
      <c r="G241" s="216">
        <v>0.48541547781848493</v>
      </c>
      <c r="H241" s="216">
        <v>0.37007445206638234</v>
      </c>
      <c r="I241" s="216">
        <v>20241752.442000002</v>
      </c>
      <c r="J241" s="20" t="s">
        <v>10</v>
      </c>
    </row>
    <row r="242" spans="1:12" ht="11.25" customHeight="1">
      <c r="A242" s="74"/>
      <c r="B242" s="71"/>
      <c r="C242" s="214" t="s">
        <v>12</v>
      </c>
      <c r="D242" s="215">
        <f t="shared" si="15"/>
        <v>21708.887146000005</v>
      </c>
      <c r="E242" s="216">
        <f t="shared" si="17"/>
        <v>7.2177511591330568</v>
      </c>
      <c r="F242" s="216">
        <f>((SUM(D$237:D242)/SUM(D$225:D230))-1)*100</f>
        <v>0.9925526712523336</v>
      </c>
      <c r="G242" s="216">
        <v>4.5015159034713204</v>
      </c>
      <c r="H242" s="216">
        <v>0.75854307341507443</v>
      </c>
      <c r="I242" s="216">
        <v>21708887.146000005</v>
      </c>
      <c r="J242" s="20" t="s">
        <v>12</v>
      </c>
    </row>
    <row r="243" spans="1:12" ht="11.25" customHeight="1">
      <c r="A243" s="74"/>
      <c r="B243" s="24">
        <v>2017</v>
      </c>
      <c r="C243" s="214" t="s">
        <v>13</v>
      </c>
      <c r="D243" s="215">
        <f t="shared" si="15"/>
        <v>22400.708276999998</v>
      </c>
      <c r="E243" s="216">
        <f t="shared" si="17"/>
        <v>0.74708444023878773</v>
      </c>
      <c r="F243" s="216">
        <f>((SUM(D$237:D243)/SUM(D$225:D231))-1)*100</f>
        <v>0.95515436923399033</v>
      </c>
      <c r="G243" s="216">
        <v>0.94195406518395863</v>
      </c>
      <c r="H243" s="216">
        <v>1.1246596579567392</v>
      </c>
      <c r="I243" s="216">
        <v>22400708.276999999</v>
      </c>
      <c r="J243" s="20" t="s">
        <v>13</v>
      </c>
    </row>
    <row r="244" spans="1:12" ht="11.25" customHeight="1">
      <c r="A244" s="74"/>
      <c r="B244" s="71"/>
      <c r="C244" s="214" t="s">
        <v>14</v>
      </c>
      <c r="D244" s="215">
        <f t="shared" si="15"/>
        <v>21809.106993000001</v>
      </c>
      <c r="E244" s="216">
        <f t="shared" si="17"/>
        <v>1.6070721432425161</v>
      </c>
      <c r="F244" s="216">
        <f>((SUM(D$237:D244)/SUM(D$225:D232))-1)*100</f>
        <v>1.0387419915065088</v>
      </c>
      <c r="G244" s="216">
        <v>1.6410260361371387</v>
      </c>
      <c r="H244" s="216">
        <v>1.2246702955599043</v>
      </c>
      <c r="I244" s="216">
        <v>21809106.993000001</v>
      </c>
      <c r="J244" s="20" t="s">
        <v>14</v>
      </c>
    </row>
    <row r="245" spans="1:12" ht="11.25" customHeight="1">
      <c r="A245" s="74"/>
      <c r="B245" s="71"/>
      <c r="C245" s="214" t="s">
        <v>16</v>
      </c>
      <c r="D245" s="215">
        <f t="shared" si="15"/>
        <v>20214.677563999994</v>
      </c>
      <c r="E245" s="216">
        <f t="shared" si="17"/>
        <v>-3.0237564044170329</v>
      </c>
      <c r="F245" s="216">
        <f>((SUM(D$237:D245)/SUM(D$225:D233))-1)*100</f>
        <v>0.58889693303032509</v>
      </c>
      <c r="G245" s="216">
        <v>-1.4776018940974578</v>
      </c>
      <c r="H245" s="216">
        <v>0.789012380273868</v>
      </c>
      <c r="I245" s="216">
        <v>20214677.563999996</v>
      </c>
      <c r="J245" s="20" t="s">
        <v>16</v>
      </c>
    </row>
    <row r="246" spans="1:12" ht="11.25" customHeight="1">
      <c r="A246" s="74"/>
      <c r="B246" s="71"/>
      <c r="C246" s="214" t="s">
        <v>18</v>
      </c>
      <c r="D246" s="215">
        <f t="shared" ref="D246:D248" si="18">+I246/1000</f>
        <v>20251.569375000003</v>
      </c>
      <c r="E246" s="216">
        <f t="shared" si="17"/>
        <v>2.0117172655287341</v>
      </c>
      <c r="F246" s="216">
        <f>((SUM(D$237:D246)/SUM(D$225:D234))-1)*100</f>
        <v>0.72462978720340132</v>
      </c>
      <c r="G246" s="216">
        <v>0.67006763193775409</v>
      </c>
      <c r="H246" s="216">
        <v>0.770296313800789</v>
      </c>
      <c r="I246" s="216">
        <v>20251569.375000004</v>
      </c>
      <c r="J246" s="20" t="s">
        <v>18</v>
      </c>
    </row>
    <row r="247" spans="1:12" ht="11.25" customHeight="1">
      <c r="A247" s="74"/>
      <c r="B247" s="71"/>
      <c r="C247" s="214" t="s">
        <v>20</v>
      </c>
      <c r="D247" s="215">
        <f t="shared" si="18"/>
        <v>20950.357750999996</v>
      </c>
      <c r="E247" s="216">
        <f t="shared" si="17"/>
        <v>1.3926096364140772</v>
      </c>
      <c r="F247" s="216">
        <f>((SUM(D$237:D247)/SUM(D$225:D235))-1)*100</f>
        <v>0.78496376853136596</v>
      </c>
      <c r="G247" s="216">
        <v>3.1168718950719709</v>
      </c>
      <c r="H247" s="216">
        <v>0.93009410205078247</v>
      </c>
      <c r="I247" s="216">
        <v>20950357.750999995</v>
      </c>
      <c r="J247" s="20" t="s">
        <v>20</v>
      </c>
    </row>
    <row r="248" spans="1:12" ht="11.25" customHeight="1">
      <c r="A248" s="74"/>
      <c r="B248" s="71"/>
      <c r="C248" s="214" t="s">
        <v>22</v>
      </c>
      <c r="D248" s="215">
        <f t="shared" si="18"/>
        <v>22181.271082000007</v>
      </c>
      <c r="E248" s="216">
        <f t="shared" si="17"/>
        <v>3.9636537399484473</v>
      </c>
      <c r="F248" s="216">
        <f>((SUM(D$237:D248)/SUM(D$225:D236))-1)*100</f>
        <v>1.0561334495636121</v>
      </c>
      <c r="G248" s="216">
        <v>5.3100512738564865</v>
      </c>
      <c r="H248" s="216">
        <v>1.5654546383291779</v>
      </c>
      <c r="I248" s="216">
        <v>22181271.082000006</v>
      </c>
      <c r="J248" s="20" t="s">
        <v>22</v>
      </c>
    </row>
    <row r="249" spans="1:12" ht="11.25" customHeight="1">
      <c r="A249" s="74"/>
      <c r="B249" s="71"/>
      <c r="C249" s="217"/>
      <c r="D249" s="218"/>
      <c r="E249" s="219"/>
      <c r="F249" s="219"/>
      <c r="G249" s="219"/>
      <c r="H249" s="219"/>
      <c r="I249" s="219"/>
      <c r="J249" s="71"/>
    </row>
    <row r="251" spans="1:12">
      <c r="C251" s="31" t="s">
        <v>57</v>
      </c>
    </row>
    <row r="252" spans="1:12" ht="12.75">
      <c r="C252" s="182"/>
      <c r="D252" s="220"/>
      <c r="E252" s="221"/>
      <c r="F252" s="222" t="s">
        <v>31</v>
      </c>
      <c r="L252"/>
    </row>
    <row r="253" spans="1:12" ht="12.75">
      <c r="C253" s="223">
        <v>2000</v>
      </c>
      <c r="D253" s="224" t="s">
        <v>88</v>
      </c>
      <c r="E253" s="224" t="s">
        <v>58</v>
      </c>
      <c r="F253" s="215">
        <v>33424</v>
      </c>
      <c r="L253"/>
    </row>
    <row r="254" spans="1:12">
      <c r="C254" s="214">
        <v>2001</v>
      </c>
      <c r="D254" s="224" t="s">
        <v>89</v>
      </c>
      <c r="E254" s="224" t="s">
        <v>59</v>
      </c>
      <c r="F254" s="215">
        <v>35490</v>
      </c>
      <c r="L254" s="88"/>
    </row>
    <row r="255" spans="1:12">
      <c r="C255" s="214">
        <v>2002</v>
      </c>
      <c r="D255" s="224" t="s">
        <v>90</v>
      </c>
      <c r="E255" s="224" t="s">
        <v>60</v>
      </c>
      <c r="F255" s="215">
        <v>34560</v>
      </c>
      <c r="L255" s="88"/>
    </row>
    <row r="256" spans="1:12">
      <c r="C256" s="214">
        <v>2003</v>
      </c>
      <c r="D256" s="224" t="s">
        <v>87</v>
      </c>
      <c r="E256" s="224" t="s">
        <v>61</v>
      </c>
      <c r="F256" s="215">
        <v>37600</v>
      </c>
      <c r="L256" s="88"/>
    </row>
    <row r="257" spans="3:17" ht="12.75">
      <c r="C257" s="214">
        <v>2004</v>
      </c>
      <c r="D257" s="224" t="s">
        <v>86</v>
      </c>
      <c r="E257" s="224" t="s">
        <v>67</v>
      </c>
      <c r="F257" s="215">
        <v>38210</v>
      </c>
      <c r="L257"/>
    </row>
    <row r="258" spans="3:17" ht="12.75">
      <c r="C258" s="214">
        <v>2005</v>
      </c>
      <c r="D258" s="224" t="s">
        <v>91</v>
      </c>
      <c r="E258" s="224" t="s">
        <v>62</v>
      </c>
      <c r="F258" s="215">
        <v>43708</v>
      </c>
      <c r="L258"/>
    </row>
    <row r="259" spans="3:17" ht="12.75">
      <c r="C259" s="214">
        <v>2006</v>
      </c>
      <c r="D259" s="224" t="s">
        <v>78</v>
      </c>
      <c r="E259" s="224" t="s">
        <v>63</v>
      </c>
      <c r="F259" s="215">
        <v>42429.859400000001</v>
      </c>
      <c r="G259" s="45"/>
      <c r="L259"/>
    </row>
    <row r="260" spans="3:17" ht="12.75">
      <c r="C260" s="214">
        <v>2007</v>
      </c>
      <c r="D260" s="224" t="s">
        <v>79</v>
      </c>
      <c r="E260" s="224" t="s">
        <v>68</v>
      </c>
      <c r="F260" s="215">
        <v>45450</v>
      </c>
      <c r="G260" s="45"/>
      <c r="L260"/>
    </row>
    <row r="261" spans="3:17" ht="12.75">
      <c r="C261" s="214">
        <v>2008</v>
      </c>
      <c r="D261" s="224" t="s">
        <v>80</v>
      </c>
      <c r="E261" s="224" t="s">
        <v>64</v>
      </c>
      <c r="F261" s="215">
        <v>43252</v>
      </c>
      <c r="G261" s="45"/>
      <c r="L261"/>
    </row>
    <row r="262" spans="3:17" ht="12.75">
      <c r="C262" s="214">
        <v>2009</v>
      </c>
      <c r="D262" s="224" t="s">
        <v>81</v>
      </c>
      <c r="E262" s="224" t="s">
        <v>66</v>
      </c>
      <c r="F262" s="215">
        <v>44495.910199999998</v>
      </c>
      <c r="G262" s="45"/>
      <c r="L262"/>
    </row>
    <row r="263" spans="3:17" ht="12.75">
      <c r="C263" s="214">
        <v>2010</v>
      </c>
      <c r="D263" s="224" t="s">
        <v>82</v>
      </c>
      <c r="E263" s="224" t="s">
        <v>65</v>
      </c>
      <c r="F263" s="215">
        <v>44486</v>
      </c>
      <c r="G263" s="45"/>
      <c r="L263"/>
    </row>
    <row r="264" spans="3:17" ht="12.75">
      <c r="C264" s="214">
        <v>2011</v>
      </c>
      <c r="D264" s="224" t="s">
        <v>83</v>
      </c>
      <c r="E264" s="224" t="s">
        <v>77</v>
      </c>
      <c r="F264" s="215">
        <v>43969</v>
      </c>
      <c r="G264" s="45"/>
      <c r="L264"/>
    </row>
    <row r="265" spans="3:17" ht="12.75">
      <c r="C265" s="214">
        <v>2012</v>
      </c>
      <c r="D265" s="224" t="s">
        <v>84</v>
      </c>
      <c r="E265" s="224" t="s">
        <v>85</v>
      </c>
      <c r="F265" s="215">
        <v>43527</v>
      </c>
      <c r="G265" s="45"/>
      <c r="L265"/>
    </row>
    <row r="266" spans="3:17" ht="12.75">
      <c r="C266" s="214">
        <v>2013</v>
      </c>
      <c r="D266" s="224" t="s">
        <v>96</v>
      </c>
      <c r="E266" s="224" t="s">
        <v>95</v>
      </c>
      <c r="F266" s="215">
        <v>40277</v>
      </c>
      <c r="G266" s="45"/>
      <c r="L266"/>
      <c r="M266"/>
      <c r="N266"/>
      <c r="O266"/>
      <c r="P266"/>
      <c r="Q266"/>
    </row>
    <row r="267" spans="3:17" ht="12.75">
      <c r="C267" s="214">
        <v>2014</v>
      </c>
      <c r="D267" s="224" t="s">
        <v>106</v>
      </c>
      <c r="E267" s="224" t="s">
        <v>107</v>
      </c>
      <c r="F267" s="215">
        <v>38948</v>
      </c>
      <c r="G267" s="45"/>
      <c r="L267"/>
      <c r="M267"/>
      <c r="N267"/>
      <c r="O267"/>
      <c r="P267"/>
      <c r="Q267"/>
    </row>
    <row r="268" spans="3:17" ht="12.75">
      <c r="C268" s="214">
        <v>2015</v>
      </c>
      <c r="D268" s="330" t="s">
        <v>194</v>
      </c>
      <c r="E268" s="331" t="s">
        <v>195</v>
      </c>
      <c r="F268" s="215">
        <v>40726</v>
      </c>
      <c r="G268" s="45"/>
      <c r="L268"/>
      <c r="M268"/>
      <c r="N268"/>
      <c r="O268"/>
      <c r="P268"/>
      <c r="Q268"/>
    </row>
    <row r="269" spans="3:17" ht="12.75">
      <c r="C269" s="214">
        <v>2016</v>
      </c>
      <c r="D269" s="330" t="s">
        <v>262</v>
      </c>
      <c r="E269" s="331" t="s">
        <v>263</v>
      </c>
      <c r="F269" s="215">
        <v>40489</v>
      </c>
      <c r="G269" s="45"/>
      <c r="L269"/>
      <c r="M269"/>
      <c r="N269"/>
      <c r="O269"/>
      <c r="P269"/>
      <c r="Q269"/>
    </row>
    <row r="270" spans="3:17" ht="12.75">
      <c r="C270" s="225">
        <v>2017</v>
      </c>
      <c r="D270" s="226" t="s">
        <v>293</v>
      </c>
      <c r="E270" s="331" t="s">
        <v>294</v>
      </c>
      <c r="F270" s="218">
        <v>41381</v>
      </c>
      <c r="G270" s="45"/>
      <c r="L270"/>
      <c r="M270"/>
      <c r="N270"/>
      <c r="O270"/>
      <c r="P270"/>
      <c r="Q270"/>
    </row>
    <row r="271" spans="3:17" ht="12.75">
      <c r="L271"/>
      <c r="M271"/>
      <c r="N271"/>
      <c r="O271"/>
      <c r="P271"/>
      <c r="Q271"/>
    </row>
    <row r="272" spans="3:17" ht="12.75">
      <c r="C272" s="227" t="s">
        <v>198</v>
      </c>
      <c r="D272"/>
      <c r="E272"/>
      <c r="F272"/>
      <c r="G272"/>
      <c r="L272"/>
      <c r="M272"/>
      <c r="N272"/>
      <c r="O272"/>
      <c r="P272"/>
      <c r="Q272"/>
    </row>
    <row r="273" spans="3:17" ht="12.75">
      <c r="C273" s="235"/>
      <c r="D273" s="379" t="s">
        <v>219</v>
      </c>
      <c r="E273" s="379"/>
      <c r="F273" s="379" t="s">
        <v>220</v>
      </c>
      <c r="G273" s="379"/>
      <c r="H273" s="374" t="s">
        <v>281</v>
      </c>
      <c r="I273" s="361"/>
      <c r="L273"/>
      <c r="M273"/>
      <c r="N273"/>
      <c r="O273"/>
      <c r="P273"/>
      <c r="Q273"/>
    </row>
    <row r="274" spans="3:17" ht="12.75">
      <c r="C274" s="236"/>
      <c r="D274" s="237" t="s">
        <v>197</v>
      </c>
      <c r="E274" s="238" t="s">
        <v>196</v>
      </c>
      <c r="F274" s="239" t="s">
        <v>197</v>
      </c>
      <c r="G274" s="240" t="s">
        <v>196</v>
      </c>
      <c r="H274" s="343" t="s">
        <v>197</v>
      </c>
      <c r="I274" s="343" t="s">
        <v>196</v>
      </c>
      <c r="L274"/>
      <c r="M274"/>
      <c r="N274"/>
      <c r="O274"/>
      <c r="P274"/>
      <c r="Q274"/>
    </row>
    <row r="275" spans="3:17" ht="12.75">
      <c r="C275" s="241">
        <v>2007</v>
      </c>
      <c r="D275" s="242">
        <v>45450</v>
      </c>
      <c r="E275" s="242">
        <v>39504.972699999998</v>
      </c>
      <c r="F275" s="243"/>
      <c r="G275" s="243"/>
      <c r="L275"/>
      <c r="M275"/>
      <c r="N275"/>
      <c r="O275"/>
      <c r="P275"/>
      <c r="Q275"/>
    </row>
    <row r="276" spans="3:17" ht="12.75">
      <c r="C276" s="241">
        <v>2008</v>
      </c>
      <c r="D276" s="242">
        <v>43252.167999999998</v>
      </c>
      <c r="E276" s="242">
        <v>40407.058599999997</v>
      </c>
      <c r="F276" s="244">
        <v>-4.8357139713971486</v>
      </c>
      <c r="G276" s="244">
        <v>2.2834743029704674</v>
      </c>
      <c r="L276"/>
      <c r="M276"/>
      <c r="N276"/>
      <c r="O276"/>
      <c r="P276"/>
      <c r="Q276"/>
    </row>
    <row r="277" spans="3:17" ht="12.75">
      <c r="C277" s="241">
        <v>2009</v>
      </c>
      <c r="D277" s="242">
        <v>44495.910199999998</v>
      </c>
      <c r="E277" s="242">
        <v>40487</v>
      </c>
      <c r="F277" s="244">
        <v>2.8755603649740724</v>
      </c>
      <c r="G277" s="244">
        <v>0.19784018626884947</v>
      </c>
      <c r="L277"/>
      <c r="M277"/>
      <c r="N277"/>
      <c r="O277"/>
      <c r="P277"/>
      <c r="Q277"/>
    </row>
    <row r="278" spans="3:17" ht="12.75">
      <c r="C278" s="241">
        <v>2010</v>
      </c>
      <c r="D278" s="242">
        <v>44486</v>
      </c>
      <c r="E278" s="242">
        <v>41318</v>
      </c>
      <c r="F278" s="244">
        <v>-2.2272159296110594E-2</v>
      </c>
      <c r="G278" s="244">
        <v>2.0525106824412775</v>
      </c>
      <c r="L278"/>
      <c r="M278"/>
      <c r="N278"/>
      <c r="O278"/>
      <c r="P278"/>
      <c r="Q278"/>
    </row>
    <row r="279" spans="3:17" ht="12.75">
      <c r="C279" s="241">
        <v>2011</v>
      </c>
      <c r="D279" s="242">
        <v>43969</v>
      </c>
      <c r="E279" s="242">
        <v>40139</v>
      </c>
      <c r="F279" s="244">
        <v>-1.1621633772422757</v>
      </c>
      <c r="G279" s="244">
        <v>-2.8534779030930824</v>
      </c>
      <c r="L279"/>
      <c r="M279"/>
      <c r="N279"/>
      <c r="O279"/>
      <c r="P279"/>
      <c r="Q279"/>
    </row>
    <row r="280" spans="3:17" ht="12.75">
      <c r="C280" s="241">
        <v>2012</v>
      </c>
      <c r="D280" s="242">
        <v>43527</v>
      </c>
      <c r="E280" s="242">
        <v>39124</v>
      </c>
      <c r="F280" s="244">
        <v>-1.0052537014714868</v>
      </c>
      <c r="G280" s="244">
        <v>-2.5287127232865747</v>
      </c>
      <c r="L280"/>
      <c r="M280"/>
      <c r="N280"/>
      <c r="O280"/>
      <c r="P280"/>
      <c r="Q280"/>
    </row>
    <row r="281" spans="3:17" ht="12.75">
      <c r="C281" s="241">
        <v>2013</v>
      </c>
      <c r="D281" s="242">
        <v>40277</v>
      </c>
      <c r="E281" s="242">
        <v>37570</v>
      </c>
      <c r="F281" s="244">
        <v>-7.466629907873279</v>
      </c>
      <c r="G281" s="244">
        <v>-3.9719865044474001</v>
      </c>
      <c r="L281"/>
      <c r="M281"/>
      <c r="N281"/>
      <c r="O281"/>
      <c r="P281"/>
      <c r="Q281"/>
    </row>
    <row r="282" spans="3:17" ht="12.75">
      <c r="C282" s="241">
        <v>2014</v>
      </c>
      <c r="D282" s="242">
        <v>38948</v>
      </c>
      <c r="E282" s="242">
        <v>37299</v>
      </c>
      <c r="F282" s="244">
        <v>-3.2996499242743949</v>
      </c>
      <c r="G282" s="244">
        <v>-0.72132020228905525</v>
      </c>
      <c r="L282"/>
      <c r="M282"/>
      <c r="N282"/>
      <c r="O282"/>
      <c r="P282"/>
      <c r="Q282"/>
    </row>
    <row r="283" spans="3:17" ht="12.75">
      <c r="C283" s="241">
        <v>2015</v>
      </c>
      <c r="D283" s="242">
        <v>40726</v>
      </c>
      <c r="E283" s="242">
        <v>40192</v>
      </c>
      <c r="F283" s="244">
        <v>4.5650611071171854</v>
      </c>
      <c r="G283" s="244">
        <v>7.7562401136759718</v>
      </c>
      <c r="L283"/>
      <c r="M283"/>
      <c r="N283"/>
      <c r="O283"/>
      <c r="P283"/>
      <c r="Q283"/>
    </row>
    <row r="284" spans="3:17" ht="12.75">
      <c r="C284" s="351">
        <v>2016</v>
      </c>
      <c r="D284" s="352">
        <v>38464</v>
      </c>
      <c r="E284" s="352">
        <v>40489</v>
      </c>
      <c r="F284" s="353">
        <f t="shared" ref="F284" si="19">((D284/D283)-1)*100</f>
        <v>-5.5541914256249107</v>
      </c>
      <c r="G284" s="353">
        <f t="shared" ref="G284" si="20">((E284/E283)-1)*100</f>
        <v>0.73895302547770658</v>
      </c>
      <c r="H284" s="20">
        <f>+D284-MAX(D275:D284)</f>
        <v>-6986</v>
      </c>
      <c r="I284" s="20">
        <f>+E284-MAX(E275:E284)</f>
        <v>-829</v>
      </c>
      <c r="L284"/>
      <c r="M284"/>
      <c r="N284"/>
      <c r="O284"/>
      <c r="P284"/>
      <c r="Q284"/>
    </row>
    <row r="285" spans="3:17" ht="12.75">
      <c r="C285" s="245">
        <v>2017</v>
      </c>
      <c r="D285" s="246">
        <v>41381</v>
      </c>
      <c r="E285" s="246">
        <v>39536</v>
      </c>
      <c r="F285" s="247">
        <f t="shared" ref="F285" si="21">((D285/D284)-1)*100</f>
        <v>7.5837146422628843</v>
      </c>
      <c r="G285" s="247">
        <f t="shared" ref="G285" si="22">((E285/E284)-1)*100</f>
        <v>-2.3537257032774317</v>
      </c>
      <c r="H285" s="20">
        <f>+D285-MAX(D275:D285)</f>
        <v>-4069</v>
      </c>
      <c r="I285" s="20">
        <f>+E285-MAX(E275:E285)</f>
        <v>-1782</v>
      </c>
      <c r="L285"/>
      <c r="M285"/>
      <c r="N285"/>
      <c r="O285"/>
      <c r="P285"/>
      <c r="Q285"/>
    </row>
    <row r="286" spans="3:17" ht="12.75">
      <c r="L286"/>
      <c r="M286"/>
      <c r="N286"/>
      <c r="O286"/>
      <c r="P286"/>
      <c r="Q286"/>
    </row>
    <row r="287" spans="3:17" ht="12.75">
      <c r="C287" s="227" t="s">
        <v>147</v>
      </c>
      <c r="L287"/>
      <c r="M287"/>
      <c r="N287"/>
      <c r="O287"/>
      <c r="P287"/>
      <c r="Q287"/>
    </row>
    <row r="288" spans="3:17" ht="12.75">
      <c r="C288" s="228"/>
      <c r="D288" s="378" t="s">
        <v>221</v>
      </c>
      <c r="E288" s="378"/>
      <c r="F288" s="378"/>
      <c r="L288"/>
      <c r="M288"/>
      <c r="N288"/>
      <c r="O288"/>
      <c r="P288"/>
      <c r="Q288"/>
    </row>
    <row r="289" spans="2:17" ht="12.75">
      <c r="C289" s="229"/>
      <c r="D289" s="230" t="s">
        <v>270</v>
      </c>
      <c r="E289" s="230">
        <v>2016</v>
      </c>
      <c r="F289" s="230">
        <v>2017</v>
      </c>
      <c r="L289"/>
      <c r="M289"/>
      <c r="N289"/>
      <c r="O289"/>
      <c r="P289"/>
      <c r="Q289"/>
    </row>
    <row r="290" spans="2:17" ht="12.6" customHeight="1">
      <c r="C290" s="231" t="s">
        <v>135</v>
      </c>
      <c r="D290" s="232">
        <v>12.877514890019883</v>
      </c>
      <c r="E290" s="232">
        <v>14.831502385918506</v>
      </c>
      <c r="F290" s="232">
        <v>12.790219590354733</v>
      </c>
      <c r="G290" s="71" t="s">
        <v>2</v>
      </c>
      <c r="L290"/>
      <c r="M290"/>
      <c r="N290"/>
      <c r="O290"/>
      <c r="P290"/>
      <c r="Q290"/>
    </row>
    <row r="291" spans="2:17" ht="12.6" customHeight="1">
      <c r="C291" s="231" t="s">
        <v>136</v>
      </c>
      <c r="D291" s="232">
        <v>14.314416717495662</v>
      </c>
      <c r="E291" s="232">
        <v>14.908388551646244</v>
      </c>
      <c r="F291" s="232">
        <v>15.748039981732415</v>
      </c>
      <c r="G291" s="71" t="s">
        <v>4</v>
      </c>
      <c r="L291"/>
      <c r="M291"/>
      <c r="N291"/>
      <c r="O291"/>
      <c r="P291"/>
      <c r="Q291"/>
    </row>
    <row r="292" spans="2:17" ht="12.6" customHeight="1">
      <c r="C292" s="231" t="s">
        <v>137</v>
      </c>
      <c r="D292" s="232">
        <v>17.136474874229535</v>
      </c>
      <c r="E292" s="232">
        <v>16.059000643415018</v>
      </c>
      <c r="F292" s="232">
        <v>18.526783569901756</v>
      </c>
      <c r="G292" s="71" t="s">
        <v>6</v>
      </c>
      <c r="L292"/>
      <c r="M292"/>
      <c r="N292"/>
      <c r="O292"/>
      <c r="P292"/>
      <c r="Q292"/>
    </row>
    <row r="293" spans="2:17" ht="12.6" customHeight="1">
      <c r="C293" s="231" t="s">
        <v>138</v>
      </c>
      <c r="D293" s="232">
        <v>18.776955358301102</v>
      </c>
      <c r="E293" s="232">
        <v>18.435988343465457</v>
      </c>
      <c r="F293" s="232">
        <v>21.137499698484838</v>
      </c>
      <c r="G293" s="71" t="s">
        <v>8</v>
      </c>
      <c r="L293"/>
      <c r="M293"/>
      <c r="N293"/>
      <c r="O293"/>
      <c r="P293"/>
      <c r="Q293"/>
    </row>
    <row r="294" spans="2:17" ht="12.6" customHeight="1">
      <c r="C294" s="231" t="s">
        <v>139</v>
      </c>
      <c r="D294" s="232">
        <v>22.438174257584919</v>
      </c>
      <c r="E294" s="232">
        <v>21.9209486160862</v>
      </c>
      <c r="F294" s="232">
        <v>24.860607511278879</v>
      </c>
      <c r="G294" s="71" t="s">
        <v>6</v>
      </c>
      <c r="L294"/>
      <c r="M294"/>
      <c r="N294"/>
      <c r="O294"/>
      <c r="P294"/>
      <c r="Q294"/>
    </row>
    <row r="295" spans="2:17" ht="12.6" customHeight="1">
      <c r="C295" s="231" t="s">
        <v>140</v>
      </c>
      <c r="D295" s="232">
        <v>26.530971734961053</v>
      </c>
      <c r="E295" s="232">
        <v>27.330094006501188</v>
      </c>
      <c r="F295" s="232">
        <v>29.533528817937949</v>
      </c>
      <c r="G295" s="71" t="s">
        <v>11</v>
      </c>
      <c r="L295"/>
      <c r="M295"/>
      <c r="N295"/>
      <c r="O295"/>
      <c r="P295"/>
      <c r="Q295"/>
    </row>
    <row r="296" spans="2:17" ht="12.6" customHeight="1">
      <c r="C296" s="231" t="s">
        <v>141</v>
      </c>
      <c r="D296" s="232">
        <v>29.395563963018382</v>
      </c>
      <c r="E296" s="232">
        <v>30.693048629852949</v>
      </c>
      <c r="F296" s="232">
        <v>30.099739350156661</v>
      </c>
      <c r="G296" s="71" t="s">
        <v>11</v>
      </c>
      <c r="L296"/>
      <c r="M296"/>
      <c r="N296"/>
      <c r="O296"/>
      <c r="P296"/>
      <c r="Q296"/>
    </row>
    <row r="297" spans="2:17" ht="12.6" customHeight="1">
      <c r="C297" s="231" t="s">
        <v>142</v>
      </c>
      <c r="D297" s="232">
        <v>29.652448502371183</v>
      </c>
      <c r="E297" s="232">
        <v>30.82790476807342</v>
      </c>
      <c r="F297" s="232">
        <v>30.274884790387315</v>
      </c>
      <c r="G297" s="71" t="s">
        <v>8</v>
      </c>
      <c r="L297"/>
      <c r="M297"/>
      <c r="N297"/>
      <c r="O297"/>
      <c r="P297"/>
      <c r="Q297"/>
    </row>
    <row r="298" spans="2:17" ht="12.6" customHeight="1">
      <c r="C298" s="231" t="s">
        <v>143</v>
      </c>
      <c r="D298" s="232">
        <v>26.024946151033365</v>
      </c>
      <c r="E298" s="232">
        <v>27.936591218979778</v>
      </c>
      <c r="F298" s="232">
        <v>26.32768343114844</v>
      </c>
      <c r="G298" s="71" t="s">
        <v>15</v>
      </c>
    </row>
    <row r="299" spans="2:17" ht="12.6" customHeight="1">
      <c r="C299" s="231" t="s">
        <v>144</v>
      </c>
      <c r="D299" s="232">
        <v>21.517330734546459</v>
      </c>
      <c r="E299" s="232">
        <v>22.578125414819464</v>
      </c>
      <c r="F299" s="232">
        <v>24.558370779865854</v>
      </c>
      <c r="G299" s="71" t="s">
        <v>17</v>
      </c>
    </row>
    <row r="300" spans="2:17" ht="12.6" customHeight="1">
      <c r="C300" s="231" t="s">
        <v>145</v>
      </c>
      <c r="D300" s="232">
        <v>16.293727898650616</v>
      </c>
      <c r="E300" s="232">
        <v>16.347078450967224</v>
      </c>
      <c r="F300" s="232">
        <v>17.313605794514281</v>
      </c>
      <c r="G300" s="71" t="s">
        <v>19</v>
      </c>
    </row>
    <row r="301" spans="2:17" ht="12.6" customHeight="1">
      <c r="C301" s="233" t="s">
        <v>146</v>
      </c>
      <c r="D301" s="234">
        <v>13.257859682102914</v>
      </c>
      <c r="E301" s="234">
        <v>14.546003464348933</v>
      </c>
      <c r="F301" s="234">
        <v>13.536007947252173</v>
      </c>
      <c r="G301" s="71" t="s">
        <v>21</v>
      </c>
    </row>
    <row r="303" spans="2:17" ht="15">
      <c r="B303" s="81"/>
      <c r="C303" s="81"/>
      <c r="D303" s="81"/>
      <c r="E303" s="81"/>
      <c r="F303" s="81"/>
      <c r="G303" s="81"/>
      <c r="H303" s="82"/>
      <c r="I303" s="81"/>
      <c r="J303" s="81"/>
      <c r="K303" s="83"/>
      <c r="L303" s="83"/>
    </row>
    <row r="304" spans="2:17" ht="14.25">
      <c r="B304" s="81"/>
      <c r="C304" s="250"/>
      <c r="D304" s="251"/>
      <c r="E304" s="381" t="s">
        <v>148</v>
      </c>
      <c r="F304" s="381"/>
      <c r="G304" s="381"/>
      <c r="H304" s="381"/>
      <c r="I304" s="84"/>
      <c r="J304" s="259" t="s">
        <v>149</v>
      </c>
      <c r="K304" s="71"/>
      <c r="L304" s="71"/>
      <c r="M304" s="71"/>
    </row>
    <row r="305" spans="2:13" ht="15">
      <c r="C305" s="252" t="s">
        <v>133</v>
      </c>
      <c r="D305" s="253" t="s">
        <v>150</v>
      </c>
      <c r="E305" s="253" t="s">
        <v>151</v>
      </c>
      <c r="F305" s="254" t="s">
        <v>152</v>
      </c>
      <c r="G305" s="255">
        <v>2016</v>
      </c>
      <c r="H305" s="255">
        <v>2017</v>
      </c>
      <c r="I305" s="85"/>
      <c r="J305" s="260" t="s">
        <v>153</v>
      </c>
      <c r="K305" s="261"/>
      <c r="L305" s="261"/>
      <c r="M305" s="261"/>
    </row>
    <row r="306" spans="2:13" ht="14.25">
      <c r="B306" s="329"/>
      <c r="C306" s="249">
        <v>1</v>
      </c>
      <c r="D306" s="249">
        <v>1</v>
      </c>
      <c r="E306" s="248">
        <v>1.9761378675757759</v>
      </c>
      <c r="F306" s="248">
        <v>12.985386057198582</v>
      </c>
      <c r="G306" s="248">
        <v>16.218022593906067</v>
      </c>
      <c r="H306" s="248">
        <v>10.636558949901943</v>
      </c>
      <c r="I306" s="86"/>
      <c r="J306" s="262">
        <f>IF(H306&gt;F306,F306,H306)</f>
        <v>10.636558949901943</v>
      </c>
      <c r="K306" s="261"/>
      <c r="L306" s="261"/>
      <c r="M306" s="263">
        <v>42005</v>
      </c>
    </row>
    <row r="307" spans="2:13" ht="14.25">
      <c r="B307" s="329"/>
      <c r="C307" s="249"/>
      <c r="D307" s="249">
        <v>2</v>
      </c>
      <c r="E307" s="248">
        <v>2.0151000687605194</v>
      </c>
      <c r="F307" s="248">
        <v>13.004860271759917</v>
      </c>
      <c r="G307" s="248">
        <v>14.905013311772915</v>
      </c>
      <c r="H307" s="248">
        <v>11.956504339092913</v>
      </c>
      <c r="I307" s="86"/>
      <c r="J307" s="262">
        <f t="shared" ref="J307:J370" si="23">IF(H307&gt;F307,F307,H307)</f>
        <v>11.956504339092913</v>
      </c>
      <c r="K307" s="261"/>
      <c r="L307" s="261"/>
      <c r="M307" s="263">
        <v>42006</v>
      </c>
    </row>
    <row r="308" spans="2:13" ht="14.25">
      <c r="B308" s="329"/>
      <c r="C308" s="249"/>
      <c r="D308" s="249">
        <v>3</v>
      </c>
      <c r="E308" s="248">
        <v>2.4032730314896451</v>
      </c>
      <c r="F308" s="248">
        <v>12.849501582446324</v>
      </c>
      <c r="G308" s="248">
        <v>15.121723959489014</v>
      </c>
      <c r="H308" s="248">
        <v>13.550056626832506</v>
      </c>
      <c r="I308" s="86"/>
      <c r="J308" s="262">
        <f t="shared" si="23"/>
        <v>12.849501582446324</v>
      </c>
      <c r="K308" s="261"/>
      <c r="L308" s="261"/>
      <c r="M308" s="263">
        <v>42007</v>
      </c>
    </row>
    <row r="309" spans="2:13" ht="14.25">
      <c r="B309" s="329"/>
      <c r="C309" s="249"/>
      <c r="D309" s="249">
        <v>4</v>
      </c>
      <c r="E309" s="248">
        <v>2.0963134723620072</v>
      </c>
      <c r="F309" s="248">
        <v>12.803498079595865</v>
      </c>
      <c r="G309" s="248">
        <v>15.271311138705943</v>
      </c>
      <c r="H309" s="248">
        <v>14.913187013086269</v>
      </c>
      <c r="I309" s="86"/>
      <c r="J309" s="262">
        <f t="shared" si="23"/>
        <v>12.803498079595865</v>
      </c>
      <c r="K309" s="261"/>
      <c r="L309" s="261"/>
      <c r="M309" s="263">
        <v>42008</v>
      </c>
    </row>
    <row r="310" spans="2:13" ht="14.25">
      <c r="B310" s="329"/>
      <c r="C310" s="249"/>
      <c r="D310" s="249">
        <v>5</v>
      </c>
      <c r="E310" s="248">
        <v>2.4389685123124325</v>
      </c>
      <c r="F310" s="248">
        <v>13.018938691014547</v>
      </c>
      <c r="G310" s="248">
        <v>12.853927657340316</v>
      </c>
      <c r="H310" s="248">
        <v>13.868757114650009</v>
      </c>
      <c r="I310" s="86"/>
      <c r="J310" s="262">
        <f t="shared" si="23"/>
        <v>13.018938691014547</v>
      </c>
      <c r="K310" s="261"/>
      <c r="L310" s="261"/>
      <c r="M310" s="263">
        <v>42009</v>
      </c>
    </row>
    <row r="311" spans="2:13" ht="14.25">
      <c r="B311" s="329"/>
      <c r="C311" s="249"/>
      <c r="D311" s="249">
        <v>6</v>
      </c>
      <c r="E311" s="248">
        <v>2.6749247282098922</v>
      </c>
      <c r="F311" s="248">
        <v>13.140019889591715</v>
      </c>
      <c r="G311" s="248">
        <v>13.286085955116699</v>
      </c>
      <c r="H311" s="248">
        <v>12.527703627612869</v>
      </c>
      <c r="I311" s="86"/>
      <c r="J311" s="262">
        <f t="shared" si="23"/>
        <v>12.527703627612869</v>
      </c>
      <c r="K311" s="261"/>
      <c r="L311" s="261"/>
      <c r="M311" s="263">
        <v>42010</v>
      </c>
    </row>
    <row r="312" spans="2:13" ht="14.25">
      <c r="B312" s="329"/>
      <c r="C312" s="249"/>
      <c r="D312" s="249">
        <v>7</v>
      </c>
      <c r="E312" s="248">
        <v>2.5698641927740984</v>
      </c>
      <c r="F312" s="248">
        <v>12.451493216968231</v>
      </c>
      <c r="G312" s="248">
        <v>17.64576371074353</v>
      </c>
      <c r="H312" s="248">
        <v>12.578650258313218</v>
      </c>
      <c r="I312" s="86"/>
      <c r="J312" s="262">
        <f t="shared" si="23"/>
        <v>12.451493216968231</v>
      </c>
      <c r="K312" s="261"/>
      <c r="L312" s="261"/>
      <c r="M312" s="263">
        <v>42011</v>
      </c>
    </row>
    <row r="313" spans="2:13" ht="14.25">
      <c r="B313" s="329"/>
      <c r="C313" s="249"/>
      <c r="D313" s="249">
        <v>8</v>
      </c>
      <c r="E313" s="248">
        <v>2.6184889699255556</v>
      </c>
      <c r="F313" s="248">
        <v>12.662454342142331</v>
      </c>
      <c r="G313" s="248">
        <v>18.036266254028067</v>
      </c>
      <c r="H313" s="248">
        <v>14.018322976890353</v>
      </c>
      <c r="I313" s="86"/>
      <c r="J313" s="262">
        <f t="shared" si="23"/>
        <v>12.662454342142331</v>
      </c>
      <c r="K313" s="261"/>
      <c r="L313" s="261"/>
      <c r="M313" s="263">
        <v>42012</v>
      </c>
    </row>
    <row r="314" spans="2:13" ht="14.25">
      <c r="B314" s="329"/>
      <c r="C314" s="249"/>
      <c r="D314" s="249">
        <v>9</v>
      </c>
      <c r="E314" s="248">
        <v>2.4955063749995801</v>
      </c>
      <c r="F314" s="248">
        <v>12.651122583839619</v>
      </c>
      <c r="G314" s="248">
        <v>16.405956833111684</v>
      </c>
      <c r="H314" s="248">
        <v>13.810801264876339</v>
      </c>
      <c r="I314" s="86"/>
      <c r="J314" s="262">
        <f t="shared" si="23"/>
        <v>12.651122583839619</v>
      </c>
      <c r="K314" s="261"/>
      <c r="L314" s="261"/>
      <c r="M314" s="263">
        <v>42013</v>
      </c>
    </row>
    <row r="315" spans="2:13" ht="14.25">
      <c r="B315" s="329"/>
      <c r="C315" s="249"/>
      <c r="D315" s="249">
        <v>10</v>
      </c>
      <c r="E315" s="248">
        <v>2.8629209449146447</v>
      </c>
      <c r="F315" s="248">
        <v>12.396902795481894</v>
      </c>
      <c r="G315" s="248">
        <v>15.87461924022308</v>
      </c>
      <c r="H315" s="248">
        <v>13.220296980246149</v>
      </c>
      <c r="I315" s="86"/>
      <c r="J315" s="262">
        <f t="shared" si="23"/>
        <v>12.396902795481894</v>
      </c>
      <c r="K315" s="261"/>
      <c r="L315" s="261"/>
      <c r="M315" s="263">
        <v>42014</v>
      </c>
    </row>
    <row r="316" spans="2:13" ht="14.25">
      <c r="B316" s="329"/>
      <c r="C316" s="249"/>
      <c r="D316" s="249">
        <v>11</v>
      </c>
      <c r="E316" s="248">
        <v>2.4194021752484578</v>
      </c>
      <c r="F316" s="248">
        <v>12.893102065882436</v>
      </c>
      <c r="G316" s="248">
        <v>15.492148594642494</v>
      </c>
      <c r="H316" s="248">
        <v>15.7869083287045</v>
      </c>
      <c r="I316" s="86"/>
      <c r="J316" s="262">
        <f t="shared" si="23"/>
        <v>12.893102065882436</v>
      </c>
      <c r="K316" s="261"/>
      <c r="L316" s="261"/>
      <c r="M316" s="263">
        <v>42015</v>
      </c>
    </row>
    <row r="317" spans="2:13" ht="14.25">
      <c r="B317" s="329"/>
      <c r="C317" s="249"/>
      <c r="D317" s="249">
        <v>12</v>
      </c>
      <c r="E317" s="248">
        <v>2.5082213041917205</v>
      </c>
      <c r="F317" s="248">
        <v>12.940605210051475</v>
      </c>
      <c r="G317" s="248">
        <v>13.61741325424962</v>
      </c>
      <c r="H317" s="248">
        <v>16.323010911286456</v>
      </c>
      <c r="I317" s="86"/>
      <c r="J317" s="262">
        <f t="shared" si="23"/>
        <v>12.940605210051475</v>
      </c>
      <c r="K317" s="261"/>
      <c r="L317" s="261"/>
      <c r="M317" s="263">
        <v>42016</v>
      </c>
    </row>
    <row r="318" spans="2:13" ht="14.25">
      <c r="B318" s="329"/>
      <c r="C318" s="249"/>
      <c r="D318" s="249">
        <v>13</v>
      </c>
      <c r="E318" s="248">
        <v>2.2981670447161631</v>
      </c>
      <c r="F318" s="248">
        <v>12.955641943752555</v>
      </c>
      <c r="G318" s="248">
        <v>13.781640941877573</v>
      </c>
      <c r="H318" s="248">
        <v>12.838229239966031</v>
      </c>
      <c r="I318" s="86"/>
      <c r="J318" s="262">
        <f t="shared" si="23"/>
        <v>12.838229239966031</v>
      </c>
      <c r="K318" s="261"/>
      <c r="L318" s="261"/>
      <c r="M318" s="263">
        <v>42017</v>
      </c>
    </row>
    <row r="319" spans="2:13" ht="14.25">
      <c r="B319" s="329"/>
      <c r="C319" s="249"/>
      <c r="D319" s="249">
        <v>14</v>
      </c>
      <c r="E319" s="248">
        <v>1.9050700263301503</v>
      </c>
      <c r="F319" s="248">
        <v>12.68617542870423</v>
      </c>
      <c r="G319" s="248">
        <v>14.062114047350672</v>
      </c>
      <c r="H319" s="248">
        <v>11.175765977587835</v>
      </c>
      <c r="I319" s="86"/>
      <c r="J319" s="262">
        <f t="shared" si="23"/>
        <v>11.175765977587835</v>
      </c>
      <c r="K319" s="261"/>
      <c r="L319" s="261"/>
      <c r="M319" s="263">
        <v>42018</v>
      </c>
    </row>
    <row r="320" spans="2:13" ht="14.25">
      <c r="B320" s="329">
        <v>42370</v>
      </c>
      <c r="C320" s="249"/>
      <c r="D320" s="249">
        <v>15</v>
      </c>
      <c r="E320" s="248">
        <v>1.5132981036291455</v>
      </c>
      <c r="F320" s="248">
        <v>12.45953988753449</v>
      </c>
      <c r="G320" s="248">
        <v>12.283710353006999</v>
      </c>
      <c r="H320" s="248">
        <v>12.464666496844989</v>
      </c>
      <c r="I320" s="86"/>
      <c r="J320" s="262">
        <f t="shared" si="23"/>
        <v>12.45953988753449</v>
      </c>
      <c r="K320" s="261"/>
      <c r="L320" s="264" t="s">
        <v>154</v>
      </c>
      <c r="M320" s="263">
        <v>42019</v>
      </c>
    </row>
    <row r="321" spans="2:13" ht="14.25">
      <c r="B321" s="329"/>
      <c r="C321" s="249"/>
      <c r="D321" s="249">
        <v>16</v>
      </c>
      <c r="E321" s="248">
        <v>1.7449097307587718</v>
      </c>
      <c r="F321" s="248">
        <v>12.620413374414055</v>
      </c>
      <c r="G321" s="248">
        <v>11.554139878199512</v>
      </c>
      <c r="H321" s="248">
        <v>13.961976172622846</v>
      </c>
      <c r="I321" s="86"/>
      <c r="J321" s="262">
        <f t="shared" si="23"/>
        <v>12.620413374414055</v>
      </c>
      <c r="K321" s="261"/>
      <c r="L321" s="261"/>
      <c r="M321" s="263">
        <v>42020</v>
      </c>
    </row>
    <row r="322" spans="2:13" ht="14.25">
      <c r="B322" s="329"/>
      <c r="C322" s="249"/>
      <c r="D322" s="249">
        <v>17</v>
      </c>
      <c r="E322" s="248">
        <v>1.5146827551966477</v>
      </c>
      <c r="F322" s="248">
        <v>12.848077121946609</v>
      </c>
      <c r="G322" s="248">
        <v>11.1169286380992</v>
      </c>
      <c r="H322" s="248">
        <v>12.190694004045286</v>
      </c>
      <c r="I322" s="86"/>
      <c r="J322" s="262">
        <f t="shared" si="23"/>
        <v>12.190694004045286</v>
      </c>
      <c r="K322" s="261"/>
      <c r="L322" s="261"/>
      <c r="M322" s="263">
        <v>42021</v>
      </c>
    </row>
    <row r="323" spans="2:13" ht="14.25">
      <c r="B323" s="329"/>
      <c r="C323" s="249"/>
      <c r="D323" s="249">
        <v>18</v>
      </c>
      <c r="E323" s="248">
        <v>1.9047974117265185</v>
      </c>
      <c r="F323" s="248">
        <v>13.015962430057497</v>
      </c>
      <c r="G323" s="248">
        <v>13.225263624084608</v>
      </c>
      <c r="H323" s="248">
        <v>7.1400615706035078</v>
      </c>
      <c r="I323" s="86"/>
      <c r="J323" s="262">
        <f>IF(H323&gt;F323,F323,H323)</f>
        <v>7.1400615706035078</v>
      </c>
      <c r="K323" s="261"/>
      <c r="L323" s="261"/>
      <c r="M323" s="263">
        <v>42022</v>
      </c>
    </row>
    <row r="324" spans="2:13" ht="14.25">
      <c r="B324" s="329"/>
      <c r="C324" s="249"/>
      <c r="D324" s="249">
        <v>19</v>
      </c>
      <c r="E324" s="248">
        <v>2.2881583480949144</v>
      </c>
      <c r="F324" s="248">
        <v>13.409900759073032</v>
      </c>
      <c r="G324" s="248">
        <v>12.599630154905398</v>
      </c>
      <c r="H324" s="248">
        <v>8.4679567724590399</v>
      </c>
      <c r="I324" s="86"/>
      <c r="J324" s="262">
        <f t="shared" si="23"/>
        <v>8.4679567724590399</v>
      </c>
      <c r="K324" s="261"/>
      <c r="L324" s="261"/>
      <c r="M324" s="263">
        <v>42023</v>
      </c>
    </row>
    <row r="325" spans="2:13" ht="14.25">
      <c r="B325" s="329"/>
      <c r="C325" s="249"/>
      <c r="D325" s="249">
        <v>20</v>
      </c>
      <c r="E325" s="248">
        <v>2.0779721916297889</v>
      </c>
      <c r="F325" s="248">
        <v>13.070380251256566</v>
      </c>
      <c r="G325" s="248">
        <v>13.666682367076348</v>
      </c>
      <c r="H325" s="248">
        <v>9.9515887984405538</v>
      </c>
      <c r="I325" s="86"/>
      <c r="J325" s="262">
        <f t="shared" si="23"/>
        <v>9.9515887984405538</v>
      </c>
      <c r="K325" s="261"/>
      <c r="L325" s="261"/>
      <c r="M325" s="263">
        <v>42024</v>
      </c>
    </row>
    <row r="326" spans="2:13" ht="14.25">
      <c r="B326" s="329"/>
      <c r="C326" s="249"/>
      <c r="D326" s="249">
        <v>21</v>
      </c>
      <c r="E326" s="248">
        <v>1.7757868456574497</v>
      </c>
      <c r="F326" s="248">
        <v>13.022119064281972</v>
      </c>
      <c r="G326" s="248">
        <v>14.386320574899397</v>
      </c>
      <c r="H326" s="248">
        <v>11.846011276921756</v>
      </c>
      <c r="I326" s="86"/>
      <c r="J326" s="262">
        <f t="shared" si="23"/>
        <v>11.846011276921756</v>
      </c>
      <c r="K326" s="261"/>
      <c r="L326" s="261"/>
      <c r="M326" s="263">
        <v>42025</v>
      </c>
    </row>
    <row r="327" spans="2:13" ht="14.25">
      <c r="B327" s="329"/>
      <c r="C327" s="249"/>
      <c r="D327" s="249">
        <v>22</v>
      </c>
      <c r="E327" s="248">
        <v>2.1964875754917221</v>
      </c>
      <c r="F327" s="248">
        <v>12.719813520165651</v>
      </c>
      <c r="G327" s="248">
        <v>15.29649102710507</v>
      </c>
      <c r="H327" s="248">
        <v>11.531196161964143</v>
      </c>
      <c r="I327" s="86"/>
      <c r="J327" s="262">
        <f t="shared" si="23"/>
        <v>11.531196161964143</v>
      </c>
      <c r="K327" s="261"/>
      <c r="L327" s="261"/>
      <c r="M327" s="263">
        <v>42026</v>
      </c>
    </row>
    <row r="328" spans="2:13" ht="14.25">
      <c r="B328" s="329"/>
      <c r="C328" s="249"/>
      <c r="D328" s="249">
        <v>23</v>
      </c>
      <c r="E328" s="248">
        <v>2.67425432414396</v>
      </c>
      <c r="F328" s="248">
        <v>13.086582504296354</v>
      </c>
      <c r="G328" s="248">
        <v>17.71135977924844</v>
      </c>
      <c r="H328" s="248">
        <v>12.354676150760385</v>
      </c>
      <c r="I328" s="86"/>
      <c r="J328" s="262">
        <f t="shared" si="23"/>
        <v>12.354676150760385</v>
      </c>
      <c r="K328" s="261"/>
      <c r="L328" s="261"/>
      <c r="M328" s="263">
        <v>42027</v>
      </c>
    </row>
    <row r="329" spans="2:13" ht="14.25">
      <c r="B329" s="329"/>
      <c r="C329" s="249"/>
      <c r="D329" s="249">
        <v>24</v>
      </c>
      <c r="E329" s="248">
        <v>2.180375649904958</v>
      </c>
      <c r="F329" s="248">
        <v>13.004009138483964</v>
      </c>
      <c r="G329" s="248">
        <v>18.192366193856863</v>
      </c>
      <c r="H329" s="248">
        <v>13.637207794591536</v>
      </c>
      <c r="I329" s="86"/>
      <c r="J329" s="262">
        <f t="shared" si="23"/>
        <v>13.004009138483964</v>
      </c>
      <c r="K329" s="261"/>
      <c r="L329" s="261"/>
      <c r="M329" s="263">
        <v>42028</v>
      </c>
    </row>
    <row r="330" spans="2:13" ht="14.25">
      <c r="B330" s="329"/>
      <c r="C330" s="249"/>
      <c r="D330" s="249">
        <v>25</v>
      </c>
      <c r="E330" s="248">
        <v>2.6674657452081565</v>
      </c>
      <c r="F330" s="248">
        <v>12.635888146602928</v>
      </c>
      <c r="G330" s="248">
        <v>16.814660051372925</v>
      </c>
      <c r="H330" s="248">
        <v>12.613917360575639</v>
      </c>
      <c r="I330" s="86"/>
      <c r="J330" s="262">
        <f t="shared" si="23"/>
        <v>12.613917360575639</v>
      </c>
      <c r="K330" s="261"/>
      <c r="L330" s="261"/>
      <c r="M330" s="263">
        <v>42029</v>
      </c>
    </row>
    <row r="331" spans="2:13" ht="14.25">
      <c r="B331" s="329"/>
      <c r="C331" s="249"/>
      <c r="D331" s="249">
        <v>26</v>
      </c>
      <c r="E331" s="248">
        <v>2.79888104029749</v>
      </c>
      <c r="F331" s="248">
        <v>12.616284459981769</v>
      </c>
      <c r="G331" s="248">
        <v>15.144547085496331</v>
      </c>
      <c r="H331" s="248">
        <v>11.240311611246362</v>
      </c>
      <c r="I331" s="86"/>
      <c r="J331" s="262">
        <f t="shared" si="23"/>
        <v>11.240311611246362</v>
      </c>
      <c r="K331" s="261"/>
      <c r="L331" s="261"/>
      <c r="M331" s="263">
        <v>42030</v>
      </c>
    </row>
    <row r="332" spans="2:13" ht="14.25">
      <c r="B332" s="329"/>
      <c r="C332" s="249"/>
      <c r="D332" s="249">
        <v>27</v>
      </c>
      <c r="E332" s="248">
        <v>2.9893934744102375</v>
      </c>
      <c r="F332" s="248">
        <v>12.743345698740132</v>
      </c>
      <c r="G332" s="248">
        <v>15.158681169885099</v>
      </c>
      <c r="H332" s="248">
        <v>11.629214347054702</v>
      </c>
      <c r="I332" s="86"/>
      <c r="J332" s="262">
        <f t="shared" si="23"/>
        <v>11.629214347054702</v>
      </c>
      <c r="K332" s="261"/>
      <c r="L332" s="261"/>
      <c r="M332" s="263">
        <v>42031</v>
      </c>
    </row>
    <row r="333" spans="2:13" ht="14.25">
      <c r="B333" s="329"/>
      <c r="C333" s="249"/>
      <c r="D333" s="249">
        <v>28</v>
      </c>
      <c r="E333" s="248">
        <v>2.8228643304963343</v>
      </c>
      <c r="F333" s="248">
        <v>12.934036420807681</v>
      </c>
      <c r="G333" s="248">
        <v>14.175839097555674</v>
      </c>
      <c r="H333" s="248">
        <v>13.567446628250169</v>
      </c>
      <c r="I333" s="86"/>
      <c r="J333" s="262">
        <f t="shared" si="23"/>
        <v>12.934036420807681</v>
      </c>
      <c r="K333" s="261"/>
      <c r="L333" s="261"/>
      <c r="M333" s="263">
        <v>42032</v>
      </c>
    </row>
    <row r="334" spans="2:13" ht="14.25">
      <c r="B334" s="329"/>
      <c r="C334" s="249"/>
      <c r="D334" s="249">
        <v>29</v>
      </c>
      <c r="E334" s="248">
        <v>2.3338102150695601</v>
      </c>
      <c r="F334" s="248">
        <v>12.958801621269631</v>
      </c>
      <c r="G334" s="248">
        <v>13.564453709865763</v>
      </c>
      <c r="H334" s="248">
        <v>14.539094530781929</v>
      </c>
      <c r="I334" s="86"/>
      <c r="J334" s="262">
        <f t="shared" si="23"/>
        <v>12.958801621269631</v>
      </c>
      <c r="K334" s="261"/>
      <c r="L334" s="261"/>
      <c r="M334" s="263">
        <v>42033</v>
      </c>
    </row>
    <row r="335" spans="2:13" ht="14.25">
      <c r="B335" s="329"/>
      <c r="C335" s="249"/>
      <c r="D335" s="249">
        <v>30</v>
      </c>
      <c r="E335" s="248">
        <v>2.2300405094295064</v>
      </c>
      <c r="F335" s="248">
        <v>13.295188441467904</v>
      </c>
      <c r="G335" s="248">
        <v>15.391325035727462</v>
      </c>
      <c r="H335" s="248">
        <v>15.979783562900666</v>
      </c>
      <c r="I335" s="86"/>
      <c r="J335" s="262">
        <f t="shared" si="23"/>
        <v>13.295188441467904</v>
      </c>
      <c r="K335" s="261"/>
      <c r="L335" s="261"/>
      <c r="M335" s="263">
        <v>42034</v>
      </c>
    </row>
    <row r="336" spans="2:13" ht="14.25">
      <c r="B336" s="329"/>
      <c r="C336" s="249"/>
      <c r="D336" s="249">
        <v>31</v>
      </c>
      <c r="E336" s="248">
        <v>2.3133974569158449</v>
      </c>
      <c r="F336" s="248">
        <v>13.322916591806333</v>
      </c>
      <c r="G336" s="248">
        <v>16.92216773053099</v>
      </c>
      <c r="H336" s="248">
        <v>16.176250451885856</v>
      </c>
      <c r="I336" s="86"/>
      <c r="J336" s="262">
        <f t="shared" si="23"/>
        <v>13.322916591806333</v>
      </c>
      <c r="K336" s="261">
        <v>35</v>
      </c>
      <c r="L336" s="261"/>
      <c r="M336" s="263">
        <v>42035</v>
      </c>
    </row>
    <row r="337" spans="2:13" ht="14.25">
      <c r="B337" s="329"/>
      <c r="C337" s="249">
        <v>2</v>
      </c>
      <c r="D337" s="249">
        <v>1</v>
      </c>
      <c r="E337" s="248">
        <v>2.2872344449877926</v>
      </c>
      <c r="F337" s="248">
        <v>13.403715560464418</v>
      </c>
      <c r="G337" s="248">
        <v>18.015220425515935</v>
      </c>
      <c r="H337" s="248">
        <v>15.909732660027334</v>
      </c>
      <c r="I337" s="86"/>
      <c r="J337" s="262">
        <f t="shared" si="23"/>
        <v>13.403715560464418</v>
      </c>
      <c r="K337" s="261"/>
      <c r="L337" s="261"/>
      <c r="M337" s="263">
        <v>42036</v>
      </c>
    </row>
    <row r="338" spans="2:13" ht="14.25">
      <c r="B338" s="329"/>
      <c r="C338" s="249"/>
      <c r="D338" s="249">
        <v>2</v>
      </c>
      <c r="E338" s="248">
        <v>2.3971742803881977</v>
      </c>
      <c r="F338" s="248">
        <v>13.462177614058556</v>
      </c>
      <c r="G338" s="248">
        <v>15.894624967406184</v>
      </c>
      <c r="H338" s="248">
        <v>14.812238101141453</v>
      </c>
      <c r="I338" s="86"/>
      <c r="J338" s="262">
        <f t="shared" si="23"/>
        <v>13.462177614058556</v>
      </c>
      <c r="K338" s="261"/>
      <c r="L338" s="261"/>
      <c r="M338" s="263">
        <v>42037</v>
      </c>
    </row>
    <row r="339" spans="2:13" ht="14.25">
      <c r="B339" s="329"/>
      <c r="C339" s="249"/>
      <c r="D339" s="249">
        <v>3</v>
      </c>
      <c r="E339" s="248">
        <v>2.2423922763804454</v>
      </c>
      <c r="F339" s="248">
        <v>13.517050871538229</v>
      </c>
      <c r="G339" s="248">
        <v>15.712973953578501</v>
      </c>
      <c r="H339" s="248">
        <v>16.135273576319904</v>
      </c>
      <c r="I339" s="86"/>
      <c r="J339" s="262">
        <f t="shared" si="23"/>
        <v>13.517050871538229</v>
      </c>
      <c r="K339" s="261"/>
      <c r="L339" s="261"/>
      <c r="M339" s="263">
        <v>42038</v>
      </c>
    </row>
    <row r="340" spans="2:13" ht="14.25">
      <c r="B340" s="329"/>
      <c r="C340" s="249"/>
      <c r="D340" s="249">
        <v>4</v>
      </c>
      <c r="E340" s="248">
        <v>2.5601748470927297</v>
      </c>
      <c r="F340" s="248">
        <v>13.746377137466808</v>
      </c>
      <c r="G340" s="248">
        <v>14.221508279580584</v>
      </c>
      <c r="H340" s="248">
        <v>17.026014119772768</v>
      </c>
      <c r="I340" s="86"/>
      <c r="J340" s="262">
        <f t="shared" si="23"/>
        <v>13.746377137466808</v>
      </c>
      <c r="K340" s="261"/>
      <c r="L340" s="261"/>
      <c r="M340" s="263">
        <v>42039</v>
      </c>
    </row>
    <row r="341" spans="2:13" ht="14.25">
      <c r="B341" s="329"/>
      <c r="C341" s="249"/>
      <c r="D341" s="249">
        <v>5</v>
      </c>
      <c r="E341" s="248">
        <v>2.387761956185023</v>
      </c>
      <c r="F341" s="248">
        <v>14.28228238068062</v>
      </c>
      <c r="G341" s="248">
        <v>15.377307647718427</v>
      </c>
      <c r="H341" s="248">
        <v>14.635946164091928</v>
      </c>
      <c r="I341" s="86"/>
      <c r="J341" s="262">
        <f t="shared" si="23"/>
        <v>14.28228238068062</v>
      </c>
      <c r="K341" s="261"/>
      <c r="L341" s="261"/>
      <c r="M341" s="263">
        <v>42040</v>
      </c>
    </row>
    <row r="342" spans="2:13" ht="14.25">
      <c r="B342" s="329"/>
      <c r="C342" s="249"/>
      <c r="D342" s="249">
        <v>6</v>
      </c>
      <c r="E342" s="248">
        <v>2.1323233120964447</v>
      </c>
      <c r="F342" s="248">
        <v>14.294339840138697</v>
      </c>
      <c r="G342" s="248">
        <v>15.394343626386913</v>
      </c>
      <c r="H342" s="248">
        <v>16.497561862045707</v>
      </c>
      <c r="I342" s="86"/>
      <c r="J342" s="262">
        <f t="shared" si="23"/>
        <v>14.294339840138697</v>
      </c>
      <c r="K342" s="261"/>
      <c r="L342" s="261"/>
      <c r="M342" s="263">
        <v>42041</v>
      </c>
    </row>
    <row r="343" spans="2:13" ht="14.25">
      <c r="B343" s="329"/>
      <c r="C343" s="249"/>
      <c r="D343" s="249">
        <v>7</v>
      </c>
      <c r="E343" s="248">
        <v>2.0267930586060734</v>
      </c>
      <c r="F343" s="248">
        <v>14.158226548543347</v>
      </c>
      <c r="G343" s="248">
        <v>13.815455191234655</v>
      </c>
      <c r="H343" s="248">
        <v>16.470027944707482</v>
      </c>
      <c r="I343" s="86"/>
      <c r="J343" s="262">
        <f t="shared" si="23"/>
        <v>14.158226548543347</v>
      </c>
      <c r="K343" s="261"/>
      <c r="L343" s="261"/>
      <c r="M343" s="263">
        <v>42042</v>
      </c>
    </row>
    <row r="344" spans="2:13" ht="14.25">
      <c r="B344" s="329"/>
      <c r="C344" s="249"/>
      <c r="D344" s="249">
        <v>8</v>
      </c>
      <c r="E344" s="248">
        <v>2.2536995102678183</v>
      </c>
      <c r="F344" s="248">
        <v>13.964878311175447</v>
      </c>
      <c r="G344" s="248">
        <v>16.85871731946423</v>
      </c>
      <c r="H344" s="248">
        <v>13.666691913742739</v>
      </c>
      <c r="I344" s="86"/>
      <c r="J344" s="262">
        <f t="shared" si="23"/>
        <v>13.666691913742739</v>
      </c>
      <c r="K344" s="261"/>
      <c r="L344" s="261"/>
      <c r="M344" s="263">
        <v>42043</v>
      </c>
    </row>
    <row r="345" spans="2:13" ht="14.25">
      <c r="B345" s="329"/>
      <c r="C345" s="249"/>
      <c r="D345" s="249">
        <v>9</v>
      </c>
      <c r="E345" s="248">
        <v>1.9118451658097657</v>
      </c>
      <c r="F345" s="248">
        <v>14.271112184502142</v>
      </c>
      <c r="G345" s="248">
        <v>16.91738471440685</v>
      </c>
      <c r="H345" s="248">
        <v>13.839793194248628</v>
      </c>
      <c r="I345" s="86"/>
      <c r="J345" s="262">
        <f t="shared" si="23"/>
        <v>13.839793194248628</v>
      </c>
      <c r="K345" s="261"/>
      <c r="L345" s="261"/>
      <c r="M345" s="263">
        <v>42044</v>
      </c>
    </row>
    <row r="346" spans="2:13" ht="14.25">
      <c r="B346" s="329"/>
      <c r="C346" s="249"/>
      <c r="D346" s="249">
        <v>10</v>
      </c>
      <c r="E346" s="248">
        <v>2.3384726291339861</v>
      </c>
      <c r="F346" s="248">
        <v>14.329826947819626</v>
      </c>
      <c r="G346" s="248">
        <v>15.827182681988672</v>
      </c>
      <c r="H346" s="248">
        <v>12.302994023328615</v>
      </c>
      <c r="I346" s="86"/>
      <c r="J346" s="262">
        <f t="shared" si="23"/>
        <v>12.302994023328615</v>
      </c>
      <c r="K346" s="261"/>
      <c r="L346" s="261"/>
      <c r="M346" s="263">
        <v>42045</v>
      </c>
    </row>
    <row r="347" spans="2:13" ht="14.25">
      <c r="B347" s="329"/>
      <c r="C347" s="249"/>
      <c r="D347" s="249">
        <v>11</v>
      </c>
      <c r="E347" s="248">
        <v>2.7968892601323323</v>
      </c>
      <c r="F347" s="248">
        <v>14.279792766064638</v>
      </c>
      <c r="G347" s="248">
        <v>15.897804663272924</v>
      </c>
      <c r="H347" s="248">
        <v>11.847539844189329</v>
      </c>
      <c r="I347" s="86"/>
      <c r="J347" s="262">
        <f t="shared" si="23"/>
        <v>11.847539844189329</v>
      </c>
      <c r="K347" s="261"/>
      <c r="L347" s="261"/>
      <c r="M347" s="263">
        <v>42046</v>
      </c>
    </row>
    <row r="348" spans="2:13" ht="14.25">
      <c r="B348" s="329"/>
      <c r="C348" s="249"/>
      <c r="D348" s="249">
        <v>12</v>
      </c>
      <c r="E348" s="248">
        <v>3.0955254432222401</v>
      </c>
      <c r="F348" s="248">
        <v>14.470794020687833</v>
      </c>
      <c r="G348" s="248">
        <v>16.932238595260635</v>
      </c>
      <c r="H348" s="248">
        <v>14.390289722991495</v>
      </c>
      <c r="I348" s="86"/>
      <c r="J348" s="262">
        <f t="shared" si="23"/>
        <v>14.390289722991495</v>
      </c>
      <c r="K348" s="261"/>
      <c r="L348" s="261"/>
      <c r="M348" s="263">
        <v>42047</v>
      </c>
    </row>
    <row r="349" spans="2:13" ht="14.25">
      <c r="B349" s="329"/>
      <c r="C349" s="249"/>
      <c r="D349" s="249">
        <v>13</v>
      </c>
      <c r="E349" s="248">
        <v>2.9531678861908293</v>
      </c>
      <c r="F349" s="248">
        <v>14.39108946299512</v>
      </c>
      <c r="G349" s="248">
        <v>18.756280158787</v>
      </c>
      <c r="H349" s="248">
        <v>14.929788638207521</v>
      </c>
      <c r="I349" s="86"/>
      <c r="J349" s="262">
        <f t="shared" si="23"/>
        <v>14.39108946299512</v>
      </c>
      <c r="K349" s="261"/>
      <c r="L349" s="261"/>
      <c r="M349" s="263">
        <v>42048</v>
      </c>
    </row>
    <row r="350" spans="2:13" ht="14.25">
      <c r="B350" s="329"/>
      <c r="C350" s="249"/>
      <c r="D350" s="249">
        <v>14</v>
      </c>
      <c r="E350" s="248">
        <v>3.2620306425706596</v>
      </c>
      <c r="F350" s="248">
        <v>14.081451887913522</v>
      </c>
      <c r="G350" s="248">
        <v>14.532998476849132</v>
      </c>
      <c r="H350" s="248">
        <v>16.415226780718289</v>
      </c>
      <c r="I350" s="86"/>
      <c r="J350" s="262">
        <f t="shared" si="23"/>
        <v>14.081451887913522</v>
      </c>
      <c r="K350" s="261"/>
      <c r="L350" s="261"/>
      <c r="M350" s="263">
        <v>42049</v>
      </c>
    </row>
    <row r="351" spans="2:13" ht="14.25">
      <c r="B351" s="329">
        <v>42401</v>
      </c>
      <c r="C351" s="249"/>
      <c r="D351" s="249">
        <v>15</v>
      </c>
      <c r="E351" s="248">
        <v>3.3553091746788963</v>
      </c>
      <c r="F351" s="248">
        <v>14.309821047328001</v>
      </c>
      <c r="G351" s="248">
        <v>12.256850611542882</v>
      </c>
      <c r="H351" s="248">
        <v>16.865881586862372</v>
      </c>
      <c r="I351" s="86"/>
      <c r="J351" s="262">
        <f t="shared" si="23"/>
        <v>14.309821047328001</v>
      </c>
      <c r="K351" s="261"/>
      <c r="L351" s="264" t="s">
        <v>155</v>
      </c>
      <c r="M351" s="263">
        <v>42050</v>
      </c>
    </row>
    <row r="352" spans="2:13" ht="14.25">
      <c r="B352" s="329"/>
      <c r="C352" s="249"/>
      <c r="D352" s="249">
        <v>16</v>
      </c>
      <c r="E352" s="248">
        <v>2.7970253190180627</v>
      </c>
      <c r="F352" s="248">
        <v>14.329026791081757</v>
      </c>
      <c r="G352" s="248">
        <v>11.242473599764235</v>
      </c>
      <c r="H352" s="248">
        <v>16.601164139645</v>
      </c>
      <c r="I352" s="86"/>
      <c r="J352" s="262">
        <f t="shared" si="23"/>
        <v>14.329026791081757</v>
      </c>
      <c r="K352" s="261"/>
      <c r="L352" s="261"/>
      <c r="M352" s="263">
        <v>42051</v>
      </c>
    </row>
    <row r="353" spans="2:13" ht="14.25">
      <c r="B353" s="329"/>
      <c r="C353" s="249"/>
      <c r="D353" s="249">
        <v>17</v>
      </c>
      <c r="E353" s="248">
        <v>2.4512640874778033</v>
      </c>
      <c r="F353" s="248">
        <v>14.163997268893045</v>
      </c>
      <c r="G353" s="248">
        <v>11.135740810823146</v>
      </c>
      <c r="H353" s="248">
        <v>16.794194193482713</v>
      </c>
      <c r="I353" s="86"/>
      <c r="J353" s="262">
        <f t="shared" si="23"/>
        <v>14.163997268893045</v>
      </c>
      <c r="K353" s="261"/>
      <c r="L353" s="261"/>
      <c r="M353" s="263">
        <v>42052</v>
      </c>
    </row>
    <row r="354" spans="2:13" ht="14.25">
      <c r="B354" s="329"/>
      <c r="C354" s="249"/>
      <c r="D354" s="249">
        <v>18</v>
      </c>
      <c r="E354" s="248">
        <v>2.6963566689877423</v>
      </c>
      <c r="F354" s="248">
        <v>14.236986199980668</v>
      </c>
      <c r="G354" s="248">
        <v>11.610096253514824</v>
      </c>
      <c r="H354" s="248">
        <v>15.309859210850178</v>
      </c>
      <c r="I354" s="86"/>
      <c r="J354" s="262">
        <f t="shared" si="23"/>
        <v>14.236986199980668</v>
      </c>
      <c r="K354" s="261"/>
      <c r="L354" s="261"/>
      <c r="M354" s="263">
        <v>42053</v>
      </c>
    </row>
    <row r="355" spans="2:13" ht="14.25">
      <c r="B355" s="329"/>
      <c r="C355" s="249"/>
      <c r="D355" s="249">
        <v>19</v>
      </c>
      <c r="E355" s="248">
        <v>2.71439999870308</v>
      </c>
      <c r="F355" s="248">
        <v>14.50280236132865</v>
      </c>
      <c r="G355" s="248">
        <v>13.083261184911134</v>
      </c>
      <c r="H355" s="248">
        <v>15.465453809893198</v>
      </c>
      <c r="I355" s="86"/>
      <c r="J355" s="262">
        <f t="shared" si="23"/>
        <v>14.50280236132865</v>
      </c>
      <c r="K355" s="261"/>
      <c r="L355" s="261"/>
      <c r="M355" s="263">
        <v>42054</v>
      </c>
    </row>
    <row r="356" spans="2:13" ht="14.25">
      <c r="B356" s="329"/>
      <c r="C356" s="249"/>
      <c r="D356" s="249">
        <v>20</v>
      </c>
      <c r="E356" s="248">
        <v>2.825905233896469</v>
      </c>
      <c r="F356" s="248">
        <v>14.471839734178387</v>
      </c>
      <c r="G356" s="248">
        <v>15.554289011924116</v>
      </c>
      <c r="H356" s="248">
        <v>16.004939780433116</v>
      </c>
      <c r="I356" s="86"/>
      <c r="J356" s="262">
        <f t="shared" si="23"/>
        <v>14.471839734178387</v>
      </c>
      <c r="K356" s="261"/>
      <c r="L356" s="261"/>
      <c r="M356" s="263">
        <v>42055</v>
      </c>
    </row>
    <row r="357" spans="2:13" ht="14.25">
      <c r="B357" s="329"/>
      <c r="C357" s="249"/>
      <c r="D357" s="249">
        <v>21</v>
      </c>
      <c r="E357" s="248">
        <v>2.5916535710124884</v>
      </c>
      <c r="F357" s="248">
        <v>14.36649440428085</v>
      </c>
      <c r="G357" s="248">
        <v>16.882745375418384</v>
      </c>
      <c r="H357" s="248">
        <v>17.263669194748644</v>
      </c>
      <c r="I357" s="86"/>
      <c r="J357" s="262">
        <f t="shared" si="23"/>
        <v>14.36649440428085</v>
      </c>
      <c r="K357" s="261"/>
      <c r="L357" s="261"/>
      <c r="M357" s="263">
        <v>42056</v>
      </c>
    </row>
    <row r="358" spans="2:13" ht="14.25">
      <c r="B358" s="329"/>
      <c r="C358" s="249"/>
      <c r="D358" s="249">
        <v>22</v>
      </c>
      <c r="E358" s="248">
        <v>2.7656998779179429</v>
      </c>
      <c r="F358" s="248">
        <v>14.796577249311236</v>
      </c>
      <c r="G358" s="248">
        <v>17.579341128065295</v>
      </c>
      <c r="H358" s="248">
        <v>18.44737041353585</v>
      </c>
      <c r="I358" s="86"/>
      <c r="J358" s="262">
        <f t="shared" si="23"/>
        <v>14.796577249311236</v>
      </c>
      <c r="K358" s="261"/>
      <c r="L358" s="261"/>
      <c r="M358" s="263">
        <v>42057</v>
      </c>
    </row>
    <row r="359" spans="2:13" ht="14.25">
      <c r="B359" s="329"/>
      <c r="C359" s="249"/>
      <c r="D359" s="249">
        <v>23</v>
      </c>
      <c r="E359" s="248">
        <v>2.8453843418022631</v>
      </c>
      <c r="F359" s="248">
        <v>15.016531176658956</v>
      </c>
      <c r="G359" s="248">
        <v>17.151400278752856</v>
      </c>
      <c r="H359" s="248">
        <v>16.62600860192941</v>
      </c>
      <c r="I359" s="86"/>
      <c r="J359" s="262">
        <f t="shared" si="23"/>
        <v>15.016531176658956</v>
      </c>
      <c r="K359" s="261"/>
      <c r="L359" s="261"/>
      <c r="M359" s="263">
        <v>42058</v>
      </c>
    </row>
    <row r="360" spans="2:13" ht="14.25">
      <c r="B360" s="329"/>
      <c r="C360" s="249"/>
      <c r="D360" s="249">
        <v>24</v>
      </c>
      <c r="E360" s="248">
        <v>3.2377630772090078</v>
      </c>
      <c r="F360" s="248">
        <v>14.85200658808235</v>
      </c>
      <c r="G360" s="248">
        <v>15.470540139973073</v>
      </c>
      <c r="H360" s="248">
        <v>15.889668064313987</v>
      </c>
      <c r="I360" s="86"/>
      <c r="J360" s="262">
        <f t="shared" si="23"/>
        <v>14.85200658808235</v>
      </c>
      <c r="K360" s="261"/>
      <c r="L360" s="261"/>
      <c r="M360" s="263">
        <v>42059</v>
      </c>
    </row>
    <row r="361" spans="2:13" ht="14.25">
      <c r="B361" s="329"/>
      <c r="C361" s="249"/>
      <c r="D361" s="249">
        <v>25</v>
      </c>
      <c r="E361" s="248">
        <v>3.1526809506292497</v>
      </c>
      <c r="F361" s="248">
        <v>15.100282221253332</v>
      </c>
      <c r="G361" s="248">
        <v>15.270759600677767</v>
      </c>
      <c r="H361" s="248">
        <v>17.220559851868266</v>
      </c>
      <c r="I361" s="86"/>
      <c r="J361" s="262">
        <f t="shared" si="23"/>
        <v>15.100282221253332</v>
      </c>
      <c r="K361" s="261"/>
      <c r="L361" s="261"/>
      <c r="M361" s="263">
        <v>42060</v>
      </c>
    </row>
    <row r="362" spans="2:13" ht="14.25">
      <c r="B362" s="329"/>
      <c r="C362" s="249"/>
      <c r="D362" s="249">
        <v>26</v>
      </c>
      <c r="E362" s="248">
        <v>3.1472011756808249</v>
      </c>
      <c r="F362" s="248">
        <v>14.907917518333445</v>
      </c>
      <c r="G362" s="248">
        <v>13.040997439865112</v>
      </c>
      <c r="H362" s="248">
        <v>16.500851425603706</v>
      </c>
      <c r="I362" s="86"/>
      <c r="J362" s="262">
        <f t="shared" si="23"/>
        <v>14.907917518333445</v>
      </c>
      <c r="K362" s="261"/>
      <c r="L362" s="261"/>
      <c r="M362" s="263">
        <v>42061</v>
      </c>
    </row>
    <row r="363" spans="2:13" ht="14.25">
      <c r="B363" s="329"/>
      <c r="C363" s="249"/>
      <c r="D363" s="249">
        <v>27</v>
      </c>
      <c r="E363" s="248">
        <v>3.458199723868189</v>
      </c>
      <c r="F363" s="248">
        <v>14.83809560153197</v>
      </c>
      <c r="G363" s="248">
        <v>10.278668825932396</v>
      </c>
      <c r="H363" s="248">
        <v>17.152816370394316</v>
      </c>
      <c r="I363" s="86"/>
      <c r="J363" s="262">
        <f t="shared" si="23"/>
        <v>14.83809560153197</v>
      </c>
      <c r="K363" s="261"/>
      <c r="L363" s="261"/>
      <c r="M363" s="263">
        <v>42062</v>
      </c>
    </row>
    <row r="364" spans="2:13" ht="14.25">
      <c r="B364" s="329"/>
      <c r="C364" s="249"/>
      <c r="D364" s="249">
        <v>28</v>
      </c>
      <c r="E364" s="248">
        <v>3.5963662231752549</v>
      </c>
      <c r="F364" s="248">
        <v>14.258174393586961</v>
      </c>
      <c r="G364" s="248">
        <v>12.723674483478888</v>
      </c>
      <c r="H364" s="248">
        <v>15.923564299413789</v>
      </c>
      <c r="I364" s="86"/>
      <c r="J364" s="262">
        <f t="shared" si="23"/>
        <v>14.258174393586961</v>
      </c>
      <c r="K364" s="261"/>
      <c r="L364" s="261"/>
      <c r="M364" s="263">
        <v>42063</v>
      </c>
    </row>
    <row r="365" spans="2:13" ht="14.25">
      <c r="B365" s="329"/>
      <c r="C365" s="249">
        <v>3</v>
      </c>
      <c r="D365" s="249">
        <v>1</v>
      </c>
      <c r="E365" s="248">
        <v>3.475208833253975</v>
      </c>
      <c r="F365" s="248">
        <v>14.596333626971834</v>
      </c>
      <c r="G365" s="248">
        <v>17.280567514047043</v>
      </c>
      <c r="H365" s="248">
        <v>17.603559756483282</v>
      </c>
      <c r="I365" s="86"/>
      <c r="J365" s="262">
        <f t="shared" si="23"/>
        <v>14.596333626971834</v>
      </c>
      <c r="K365" s="261"/>
      <c r="L365" s="261"/>
      <c r="M365" s="263">
        <v>42064</v>
      </c>
    </row>
    <row r="366" spans="2:13" ht="14.25">
      <c r="B366" s="329"/>
      <c r="C366" s="249"/>
      <c r="D366" s="249">
        <v>2</v>
      </c>
      <c r="E366" s="248">
        <v>3.0523550926083609</v>
      </c>
      <c r="F366" s="248">
        <v>15.098937811657832</v>
      </c>
      <c r="G366" s="248">
        <v>18.628048325501215</v>
      </c>
      <c r="H366" s="248">
        <v>18.168641482163256</v>
      </c>
      <c r="I366" s="86"/>
      <c r="J366" s="262">
        <f t="shared" si="23"/>
        <v>15.098937811657832</v>
      </c>
      <c r="K366" s="261"/>
      <c r="L366" s="261"/>
      <c r="M366" s="263">
        <v>42065</v>
      </c>
    </row>
    <row r="367" spans="2:13" ht="14.25">
      <c r="B367" s="329"/>
      <c r="C367" s="249"/>
      <c r="D367" s="249">
        <v>3</v>
      </c>
      <c r="E367" s="248">
        <v>3.154971776116958</v>
      </c>
      <c r="F367" s="248">
        <v>15.581000596811309</v>
      </c>
      <c r="G367" s="248">
        <v>16.578738715964128</v>
      </c>
      <c r="H367" s="248">
        <v>15.206551027445519</v>
      </c>
      <c r="I367" s="86"/>
      <c r="J367" s="262">
        <f t="shared" si="23"/>
        <v>15.206551027445519</v>
      </c>
      <c r="K367" s="261"/>
      <c r="L367" s="261"/>
      <c r="M367" s="263">
        <v>42066</v>
      </c>
    </row>
    <row r="368" spans="2:13" ht="14.25">
      <c r="B368" s="329"/>
      <c r="C368" s="249"/>
      <c r="D368" s="249">
        <v>4</v>
      </c>
      <c r="E368" s="248">
        <v>3.2439520090000395</v>
      </c>
      <c r="F368" s="248">
        <v>15.571244887463022</v>
      </c>
      <c r="G368" s="248">
        <v>16.928289173463899</v>
      </c>
      <c r="H368" s="248">
        <v>13.331616610107677</v>
      </c>
      <c r="I368" s="86"/>
      <c r="J368" s="262">
        <f t="shared" si="23"/>
        <v>13.331616610107677</v>
      </c>
      <c r="K368" s="261"/>
      <c r="L368" s="261"/>
      <c r="M368" s="263">
        <v>42067</v>
      </c>
    </row>
    <row r="369" spans="2:13" ht="14.25">
      <c r="B369" s="329"/>
      <c r="C369" s="249"/>
      <c r="D369" s="249">
        <v>5</v>
      </c>
      <c r="E369" s="248">
        <v>2.7635729596220799</v>
      </c>
      <c r="F369" s="248">
        <v>15.281394048744778</v>
      </c>
      <c r="G369" s="248">
        <v>13.602234065225788</v>
      </c>
      <c r="H369" s="248">
        <v>16.360752397584932</v>
      </c>
      <c r="I369" s="86"/>
      <c r="J369" s="262">
        <f t="shared" si="23"/>
        <v>15.281394048744778</v>
      </c>
      <c r="K369" s="261"/>
      <c r="L369" s="261"/>
      <c r="M369" s="263">
        <v>42068</v>
      </c>
    </row>
    <row r="370" spans="2:13" ht="14.25">
      <c r="B370" s="329"/>
      <c r="C370" s="249"/>
      <c r="D370" s="249">
        <v>6</v>
      </c>
      <c r="E370" s="248">
        <v>2.6248648001608532</v>
      </c>
      <c r="F370" s="248">
        <v>15.726159867133793</v>
      </c>
      <c r="G370" s="248">
        <v>13.121290247071634</v>
      </c>
      <c r="H370" s="248">
        <v>20.461989154051619</v>
      </c>
      <c r="I370" s="86"/>
      <c r="J370" s="262">
        <f t="shared" si="23"/>
        <v>15.726159867133793</v>
      </c>
      <c r="K370" s="261"/>
      <c r="L370" s="261"/>
      <c r="M370" s="263">
        <v>42069</v>
      </c>
    </row>
    <row r="371" spans="2:13" ht="14.25">
      <c r="B371" s="329"/>
      <c r="C371" s="249"/>
      <c r="D371" s="249">
        <v>7</v>
      </c>
      <c r="E371" s="248">
        <v>2.5672633535390625</v>
      </c>
      <c r="F371" s="248">
        <v>16.213423596521075</v>
      </c>
      <c r="G371" s="248">
        <v>11.955752365560681</v>
      </c>
      <c r="H371" s="248">
        <v>20.221341446545413</v>
      </c>
      <c r="I371" s="86"/>
      <c r="J371" s="262">
        <f t="shared" ref="J371:J434" si="24">IF(H371&gt;F371,F371,H371)</f>
        <v>16.213423596521075</v>
      </c>
      <c r="K371" s="261"/>
      <c r="L371" s="261"/>
      <c r="M371" s="263">
        <v>42070</v>
      </c>
    </row>
    <row r="372" spans="2:13" ht="14.25">
      <c r="B372" s="329"/>
      <c r="C372" s="249"/>
      <c r="D372" s="249">
        <v>8</v>
      </c>
      <c r="E372" s="248">
        <v>2.8044675971973336</v>
      </c>
      <c r="F372" s="248">
        <v>16.448539640874902</v>
      </c>
      <c r="G372" s="248">
        <v>13.44710659300716</v>
      </c>
      <c r="H372" s="248">
        <v>21.046419755731886</v>
      </c>
      <c r="I372" s="86"/>
      <c r="J372" s="262">
        <f t="shared" si="24"/>
        <v>16.448539640874902</v>
      </c>
      <c r="K372" s="261"/>
      <c r="L372" s="261"/>
      <c r="M372" s="263">
        <v>42071</v>
      </c>
    </row>
    <row r="373" spans="2:13" ht="14.25">
      <c r="B373" s="329"/>
      <c r="C373" s="249"/>
      <c r="D373" s="249">
        <v>9</v>
      </c>
      <c r="E373" s="248">
        <v>2.2607916611908654</v>
      </c>
      <c r="F373" s="248">
        <v>16.928762113453317</v>
      </c>
      <c r="G373" s="248">
        <v>13.903858551150549</v>
      </c>
      <c r="H373" s="248">
        <v>23.847516623596547</v>
      </c>
      <c r="I373" s="86"/>
      <c r="J373" s="262">
        <f t="shared" si="24"/>
        <v>16.928762113453317</v>
      </c>
      <c r="K373" s="261"/>
      <c r="L373" s="261"/>
      <c r="M373" s="263">
        <v>42072</v>
      </c>
    </row>
    <row r="374" spans="2:13" ht="14.25">
      <c r="B374" s="329"/>
      <c r="C374" s="249"/>
      <c r="D374" s="249">
        <v>10</v>
      </c>
      <c r="E374" s="248">
        <v>2.567505271630282</v>
      </c>
      <c r="F374" s="248">
        <v>17.115990953508167</v>
      </c>
      <c r="G374" s="248">
        <v>13.639223045400763</v>
      </c>
      <c r="H374" s="248">
        <v>25.720995157331068</v>
      </c>
      <c r="I374" s="86"/>
      <c r="J374" s="262">
        <f t="shared" si="24"/>
        <v>17.115990953508167</v>
      </c>
      <c r="K374" s="261"/>
      <c r="L374" s="261"/>
      <c r="M374" s="263">
        <v>42073</v>
      </c>
    </row>
    <row r="375" spans="2:13" ht="14.25">
      <c r="B375" s="329"/>
      <c r="C375" s="249"/>
      <c r="D375" s="249">
        <v>11</v>
      </c>
      <c r="E375" s="248">
        <v>2.6110546372420385</v>
      </c>
      <c r="F375" s="248">
        <v>17.467906122084599</v>
      </c>
      <c r="G375" s="248">
        <v>14.687382408015816</v>
      </c>
      <c r="H375" s="248">
        <v>22.159777558890447</v>
      </c>
      <c r="I375" s="86"/>
      <c r="J375" s="262">
        <f t="shared" si="24"/>
        <v>17.467906122084599</v>
      </c>
      <c r="K375" s="261"/>
      <c r="L375" s="261"/>
      <c r="M375" s="263">
        <v>42074</v>
      </c>
    </row>
    <row r="376" spans="2:13" ht="14.25">
      <c r="B376" s="329"/>
      <c r="C376" s="249"/>
      <c r="D376" s="249">
        <v>12</v>
      </c>
      <c r="E376" s="248">
        <v>2.5759248673857473</v>
      </c>
      <c r="F376" s="248">
        <v>17.118362987801977</v>
      </c>
      <c r="G376" s="248">
        <v>14.979236707076259</v>
      </c>
      <c r="H376" s="248">
        <v>18.15203446557625</v>
      </c>
      <c r="I376" s="86"/>
      <c r="J376" s="262">
        <f t="shared" si="24"/>
        <v>17.118362987801977</v>
      </c>
      <c r="K376" s="261"/>
      <c r="L376" s="261"/>
      <c r="M376" s="263">
        <v>42075</v>
      </c>
    </row>
    <row r="377" spans="2:13" ht="14.25">
      <c r="B377" s="329"/>
      <c r="C377" s="249"/>
      <c r="D377" s="249">
        <v>13</v>
      </c>
      <c r="E377" s="248">
        <v>2.8266775521730616</v>
      </c>
      <c r="F377" s="248">
        <v>16.64832908291671</v>
      </c>
      <c r="G377" s="248">
        <v>15.75922888456129</v>
      </c>
      <c r="H377" s="248">
        <v>14.853929880984118</v>
      </c>
      <c r="I377" s="86"/>
      <c r="J377" s="262">
        <f t="shared" si="24"/>
        <v>14.853929880984118</v>
      </c>
      <c r="K377" s="261"/>
      <c r="L377" s="261"/>
      <c r="M377" s="263">
        <v>42076</v>
      </c>
    </row>
    <row r="378" spans="2:13" ht="14.25">
      <c r="B378" s="329"/>
      <c r="C378" s="249"/>
      <c r="D378" s="249">
        <v>14</v>
      </c>
      <c r="E378" s="248">
        <v>2.5969958670436393</v>
      </c>
      <c r="F378" s="248">
        <v>17.190423420781546</v>
      </c>
      <c r="G378" s="248">
        <v>14.115333220739782</v>
      </c>
      <c r="H378" s="248">
        <v>18.158391196072763</v>
      </c>
      <c r="I378" s="86"/>
      <c r="J378" s="262">
        <f t="shared" si="24"/>
        <v>17.190423420781546</v>
      </c>
      <c r="K378" s="261"/>
      <c r="L378" s="264" t="s">
        <v>156</v>
      </c>
      <c r="M378" s="263">
        <v>42077</v>
      </c>
    </row>
    <row r="379" spans="2:13" ht="14.25">
      <c r="B379" s="329">
        <v>42430</v>
      </c>
      <c r="C379" s="249"/>
      <c r="D379" s="249">
        <v>15</v>
      </c>
      <c r="E379" s="248">
        <v>1.9891257111645906</v>
      </c>
      <c r="F379" s="248">
        <v>17.751513284900565</v>
      </c>
      <c r="G379" s="248">
        <v>15.509716147118649</v>
      </c>
      <c r="H379" s="248">
        <v>19.608366212641553</v>
      </c>
      <c r="I379" s="86"/>
      <c r="J379" s="262">
        <f t="shared" si="24"/>
        <v>17.751513284900565</v>
      </c>
      <c r="K379" s="261"/>
      <c r="L379" s="261"/>
      <c r="M379" s="263">
        <v>42078</v>
      </c>
    </row>
    <row r="380" spans="2:13" ht="14.25">
      <c r="B380" s="329"/>
      <c r="C380" s="249"/>
      <c r="D380" s="249">
        <v>16</v>
      </c>
      <c r="E380" s="248">
        <v>2.3089944625457917</v>
      </c>
      <c r="F380" s="248">
        <v>17.840756677590949</v>
      </c>
      <c r="G380" s="248">
        <v>15.915777339749988</v>
      </c>
      <c r="H380" s="248">
        <v>20.299190825347978</v>
      </c>
      <c r="I380" s="86"/>
      <c r="J380" s="262">
        <f t="shared" si="24"/>
        <v>17.840756677590949</v>
      </c>
      <c r="K380" s="261"/>
      <c r="L380" s="261"/>
      <c r="M380" s="263">
        <v>42079</v>
      </c>
    </row>
    <row r="381" spans="2:13" ht="14.25">
      <c r="B381" s="329"/>
      <c r="C381" s="249"/>
      <c r="D381" s="249">
        <v>17</v>
      </c>
      <c r="E381" s="248">
        <v>2.2399340499483529</v>
      </c>
      <c r="F381" s="248">
        <v>17.99584302376849</v>
      </c>
      <c r="G381" s="248">
        <v>15.052262345435688</v>
      </c>
      <c r="H381" s="248">
        <v>19.419507731557491</v>
      </c>
      <c r="I381" s="86"/>
      <c r="J381" s="262">
        <f t="shared" si="24"/>
        <v>17.99584302376849</v>
      </c>
      <c r="K381" s="261"/>
      <c r="L381" s="261"/>
      <c r="M381" s="263">
        <v>42080</v>
      </c>
    </row>
    <row r="382" spans="2:13" ht="14.25">
      <c r="B382" s="329"/>
      <c r="C382" s="249"/>
      <c r="D382" s="249">
        <v>18</v>
      </c>
      <c r="E382" s="248">
        <v>2.3732785053797363</v>
      </c>
      <c r="F382" s="248">
        <v>18.292897801760926</v>
      </c>
      <c r="G382" s="248">
        <v>14.72598429251202</v>
      </c>
      <c r="H382" s="248">
        <v>20.22844188831677</v>
      </c>
      <c r="I382" s="86"/>
      <c r="J382" s="262">
        <f t="shared" si="24"/>
        <v>18.292897801760926</v>
      </c>
      <c r="K382" s="261"/>
      <c r="L382" s="261"/>
      <c r="M382" s="263">
        <v>42081</v>
      </c>
    </row>
    <row r="383" spans="2:13" ht="14.25">
      <c r="B383" s="329"/>
      <c r="C383" s="249"/>
      <c r="D383" s="249">
        <v>19</v>
      </c>
      <c r="E383" s="248">
        <v>2.2844008048866589</v>
      </c>
      <c r="F383" s="248">
        <v>18.212771414378796</v>
      </c>
      <c r="G383" s="248">
        <v>14.511474363317005</v>
      </c>
      <c r="H383" s="248">
        <v>20.529532292010643</v>
      </c>
      <c r="I383" s="86"/>
      <c r="J383" s="262">
        <f t="shared" si="24"/>
        <v>18.212771414378796</v>
      </c>
      <c r="K383" s="261"/>
      <c r="L383" s="261"/>
      <c r="M383" s="263">
        <v>42082</v>
      </c>
    </row>
    <row r="384" spans="2:13" ht="14.25">
      <c r="B384" s="329"/>
      <c r="C384" s="249"/>
      <c r="D384" s="249">
        <v>20</v>
      </c>
      <c r="E384" s="248">
        <v>2.869196764664252</v>
      </c>
      <c r="F384" s="248">
        <v>18.519496760511029</v>
      </c>
      <c r="G384" s="248">
        <v>15.202204518230998</v>
      </c>
      <c r="H384" s="248">
        <v>19.968633233661258</v>
      </c>
      <c r="I384" s="86"/>
      <c r="J384" s="262">
        <f t="shared" si="24"/>
        <v>18.519496760511029</v>
      </c>
      <c r="K384" s="261"/>
      <c r="L384" s="261"/>
      <c r="M384" s="263">
        <v>42083</v>
      </c>
    </row>
    <row r="385" spans="2:13" ht="14.25">
      <c r="B385" s="329"/>
      <c r="C385" s="249"/>
      <c r="D385" s="249">
        <v>21</v>
      </c>
      <c r="E385" s="248">
        <v>2.7517869827823405</v>
      </c>
      <c r="F385" s="248">
        <v>18.302205064360084</v>
      </c>
      <c r="G385" s="248">
        <v>15.338371980016179</v>
      </c>
      <c r="H385" s="248">
        <v>16.685943618056314</v>
      </c>
      <c r="I385" s="86"/>
      <c r="J385" s="262">
        <f t="shared" si="24"/>
        <v>16.685943618056314</v>
      </c>
      <c r="K385" s="261"/>
      <c r="L385" s="261"/>
      <c r="M385" s="263">
        <v>42084</v>
      </c>
    </row>
    <row r="386" spans="2:13" ht="14.25">
      <c r="B386" s="329"/>
      <c r="C386" s="249"/>
      <c r="D386" s="249">
        <v>22</v>
      </c>
      <c r="E386" s="248">
        <v>2.8935381260791972</v>
      </c>
      <c r="F386" s="248">
        <v>18.311756860786435</v>
      </c>
      <c r="G386" s="248">
        <v>15.875575920521046</v>
      </c>
      <c r="H386" s="248">
        <v>15.491872534401143</v>
      </c>
      <c r="I386" s="86"/>
      <c r="J386" s="262">
        <f t="shared" si="24"/>
        <v>15.491872534401143</v>
      </c>
      <c r="K386" s="261"/>
      <c r="L386" s="261"/>
      <c r="M386" s="263">
        <v>42085</v>
      </c>
    </row>
    <row r="387" spans="2:13" ht="14.25">
      <c r="B387" s="329"/>
      <c r="C387" s="249"/>
      <c r="D387" s="249">
        <v>23</v>
      </c>
      <c r="E387" s="248">
        <v>2.8875708737400285</v>
      </c>
      <c r="F387" s="248">
        <v>18.191616416121402</v>
      </c>
      <c r="G387" s="248">
        <v>15.882664607671947</v>
      </c>
      <c r="H387" s="248">
        <v>12.882748446522806</v>
      </c>
      <c r="I387" s="86"/>
      <c r="J387" s="262">
        <f t="shared" si="24"/>
        <v>12.882748446522806</v>
      </c>
      <c r="K387" s="261"/>
      <c r="L387" s="261"/>
      <c r="M387" s="263">
        <v>42086</v>
      </c>
    </row>
    <row r="388" spans="2:13" ht="14.25">
      <c r="B388" s="329"/>
      <c r="C388" s="249"/>
      <c r="D388" s="249">
        <v>24</v>
      </c>
      <c r="E388" s="248">
        <v>2.6885574547507241</v>
      </c>
      <c r="F388" s="248">
        <v>17.789508169302554</v>
      </c>
      <c r="G388" s="248">
        <v>18.092675058539903</v>
      </c>
      <c r="H388" s="248">
        <v>12.999681625618162</v>
      </c>
      <c r="I388" s="86"/>
      <c r="J388" s="262">
        <f t="shared" si="24"/>
        <v>12.999681625618162</v>
      </c>
      <c r="K388" s="261"/>
      <c r="L388" s="261"/>
      <c r="M388" s="263">
        <v>42087</v>
      </c>
    </row>
    <row r="389" spans="2:13" ht="14.25">
      <c r="B389" s="329"/>
      <c r="C389" s="249"/>
      <c r="D389" s="249">
        <v>25</v>
      </c>
      <c r="E389" s="248">
        <v>2.6178560693991213</v>
      </c>
      <c r="F389" s="248">
        <v>17.294903534637587</v>
      </c>
      <c r="G389" s="248">
        <v>18.472802281227278</v>
      </c>
      <c r="H389" s="248">
        <v>13.252422218676394</v>
      </c>
      <c r="I389" s="86"/>
      <c r="J389" s="262">
        <f t="shared" si="24"/>
        <v>13.252422218676394</v>
      </c>
      <c r="K389" s="261"/>
      <c r="L389" s="261"/>
      <c r="M389" s="263">
        <v>42088</v>
      </c>
    </row>
    <row r="390" spans="2:13" ht="14.25">
      <c r="B390" s="329"/>
      <c r="C390" s="249"/>
      <c r="D390" s="249">
        <v>26</v>
      </c>
      <c r="E390" s="248">
        <v>2.7893293956230094</v>
      </c>
      <c r="F390" s="248">
        <v>17.401518076743283</v>
      </c>
      <c r="G390" s="248">
        <v>19.903326398112277</v>
      </c>
      <c r="H390" s="248">
        <v>17.121638245822297</v>
      </c>
      <c r="I390" s="86"/>
      <c r="J390" s="262">
        <f t="shared" si="24"/>
        <v>17.121638245822297</v>
      </c>
      <c r="K390" s="261"/>
      <c r="L390" s="261"/>
      <c r="M390" s="263">
        <v>42089</v>
      </c>
    </row>
    <row r="391" spans="2:13" ht="14.25">
      <c r="B391" s="329"/>
      <c r="C391" s="249"/>
      <c r="D391" s="249">
        <v>27</v>
      </c>
      <c r="E391" s="248">
        <v>2.8444000660070823</v>
      </c>
      <c r="F391" s="248">
        <v>17.524688316473785</v>
      </c>
      <c r="G391" s="248">
        <v>18.08841247135334</v>
      </c>
      <c r="H391" s="248">
        <v>17.283454971621349</v>
      </c>
      <c r="I391" s="86"/>
      <c r="J391" s="262">
        <f t="shared" si="24"/>
        <v>17.283454971621349</v>
      </c>
      <c r="K391" s="261"/>
      <c r="L391" s="261"/>
      <c r="M391" s="263">
        <v>42090</v>
      </c>
    </row>
    <row r="392" spans="2:13" ht="14.25">
      <c r="B392" s="329"/>
      <c r="C392" s="249"/>
      <c r="D392" s="249">
        <v>28</v>
      </c>
      <c r="E392" s="248">
        <v>2.4873821165864656</v>
      </c>
      <c r="F392" s="248">
        <v>17.306902228478567</v>
      </c>
      <c r="G392" s="248">
        <v>18.801564016826617</v>
      </c>
      <c r="H392" s="248">
        <v>19.426718998523786</v>
      </c>
      <c r="I392" s="86"/>
      <c r="J392" s="262">
        <f t="shared" si="24"/>
        <v>17.306902228478567</v>
      </c>
      <c r="K392" s="261"/>
      <c r="L392" s="261"/>
      <c r="M392" s="263">
        <v>42091</v>
      </c>
    </row>
    <row r="393" spans="2:13" ht="14.25">
      <c r="B393" s="329"/>
      <c r="C393" s="249"/>
      <c r="D393" s="249">
        <v>29</v>
      </c>
      <c r="E393" s="248">
        <v>2.4334323684724279</v>
      </c>
      <c r="F393" s="248">
        <v>17.737201936211516</v>
      </c>
      <c r="G393" s="248">
        <v>20.69896921686901</v>
      </c>
      <c r="H393" s="248">
        <v>21.98414205434425</v>
      </c>
      <c r="I393" s="86"/>
      <c r="J393" s="262">
        <f t="shared" si="24"/>
        <v>17.737201936211516</v>
      </c>
      <c r="K393" s="261"/>
      <c r="L393" s="261"/>
      <c r="M393" s="263">
        <v>42092</v>
      </c>
    </row>
    <row r="394" spans="2:13" ht="14.25">
      <c r="B394" s="329"/>
      <c r="C394" s="249"/>
      <c r="D394" s="249">
        <v>30</v>
      </c>
      <c r="E394" s="248">
        <v>2.5066891077396094</v>
      </c>
      <c r="F394" s="248">
        <v>17.545814654491942</v>
      </c>
      <c r="G394" s="248">
        <v>20.771387477648574</v>
      </c>
      <c r="H394" s="248">
        <v>22.192733367183038</v>
      </c>
      <c r="I394" s="86"/>
      <c r="J394" s="262">
        <f t="shared" si="24"/>
        <v>17.545814654491942</v>
      </c>
      <c r="K394" s="261"/>
      <c r="L394" s="261"/>
      <c r="M394" s="263">
        <v>42093</v>
      </c>
    </row>
    <row r="395" spans="2:13" ht="14.25">
      <c r="B395" s="329"/>
      <c r="C395" s="249"/>
      <c r="D395" s="249">
        <v>31</v>
      </c>
      <c r="E395" s="248">
        <v>2.6395400178640207</v>
      </c>
      <c r="F395" s="248">
        <v>18.224518123872809</v>
      </c>
      <c r="G395" s="248">
        <v>16.35956169392912</v>
      </c>
      <c r="H395" s="248">
        <v>19.661745890084681</v>
      </c>
      <c r="I395" s="86"/>
      <c r="J395" s="262">
        <f t="shared" si="24"/>
        <v>18.224518123872809</v>
      </c>
      <c r="K395" s="261">
        <v>35</v>
      </c>
      <c r="L395" s="261"/>
      <c r="M395" s="263">
        <v>42094</v>
      </c>
    </row>
    <row r="396" spans="2:13" ht="14.25">
      <c r="B396" s="329"/>
      <c r="C396" s="249">
        <v>4</v>
      </c>
      <c r="D396" s="249">
        <v>1</v>
      </c>
      <c r="E396" s="248">
        <v>2.6550830535527674</v>
      </c>
      <c r="F396" s="248">
        <v>18.519499057488225</v>
      </c>
      <c r="G396" s="248">
        <v>15.632978151979627</v>
      </c>
      <c r="H396" s="248">
        <v>18.140106146859871</v>
      </c>
      <c r="I396" s="86"/>
      <c r="J396" s="262">
        <f t="shared" si="24"/>
        <v>18.140106146859871</v>
      </c>
      <c r="K396" s="261"/>
      <c r="L396" s="261"/>
      <c r="M396" s="263">
        <v>42095</v>
      </c>
    </row>
    <row r="397" spans="2:13" ht="14.25">
      <c r="B397" s="329"/>
      <c r="C397" s="249"/>
      <c r="D397" s="249">
        <v>2</v>
      </c>
      <c r="E397" s="248">
        <v>2.2926645967067456</v>
      </c>
      <c r="F397" s="248">
        <v>18.060631282072649</v>
      </c>
      <c r="G397" s="248">
        <v>17.849545011657259</v>
      </c>
      <c r="H397" s="248">
        <v>19.030135914155743</v>
      </c>
      <c r="I397" s="86"/>
      <c r="J397" s="262">
        <f t="shared" si="24"/>
        <v>18.060631282072649</v>
      </c>
      <c r="K397" s="261"/>
      <c r="L397" s="261"/>
      <c r="M397" s="263">
        <v>42096</v>
      </c>
    </row>
    <row r="398" spans="2:13" ht="14.25">
      <c r="B398" s="329"/>
      <c r="C398" s="249"/>
      <c r="D398" s="249">
        <v>3</v>
      </c>
      <c r="E398" s="248">
        <v>2.7037129578010957</v>
      </c>
      <c r="F398" s="248">
        <v>17.681961934251536</v>
      </c>
      <c r="G398" s="248">
        <v>16.943034919160038</v>
      </c>
      <c r="H398" s="248">
        <v>20.959458116102148</v>
      </c>
      <c r="I398" s="86"/>
      <c r="J398" s="262">
        <f t="shared" si="24"/>
        <v>17.681961934251536</v>
      </c>
      <c r="K398" s="261"/>
      <c r="L398" s="261"/>
      <c r="M398" s="263">
        <v>42097</v>
      </c>
    </row>
    <row r="399" spans="2:13" ht="14.25">
      <c r="B399" s="329"/>
      <c r="C399" s="249"/>
      <c r="D399" s="249">
        <v>4</v>
      </c>
      <c r="E399" s="248">
        <v>2.9239750012773875</v>
      </c>
      <c r="F399" s="248">
        <v>17.610064348946743</v>
      </c>
      <c r="G399" s="248">
        <v>14.658126649302783</v>
      </c>
      <c r="H399" s="248">
        <v>21.194582879154915</v>
      </c>
      <c r="I399" s="86"/>
      <c r="J399" s="262">
        <f t="shared" si="24"/>
        <v>17.610064348946743</v>
      </c>
      <c r="K399" s="261"/>
      <c r="L399" s="261"/>
      <c r="M399" s="263">
        <v>42098</v>
      </c>
    </row>
    <row r="400" spans="2:13" ht="14.25">
      <c r="B400" s="329"/>
      <c r="C400" s="249"/>
      <c r="D400" s="249">
        <v>5</v>
      </c>
      <c r="E400" s="248">
        <v>3.1862781241858249</v>
      </c>
      <c r="F400" s="248">
        <v>17.766327396172858</v>
      </c>
      <c r="G400" s="248">
        <v>15.733505704056869</v>
      </c>
      <c r="H400" s="248">
        <v>19.602066936020012</v>
      </c>
      <c r="I400" s="86"/>
      <c r="J400" s="262">
        <f t="shared" si="24"/>
        <v>17.766327396172858</v>
      </c>
      <c r="K400" s="261"/>
      <c r="L400" s="261"/>
      <c r="M400" s="263">
        <v>42099</v>
      </c>
    </row>
    <row r="401" spans="2:13" ht="14.25">
      <c r="B401" s="329"/>
      <c r="C401" s="249"/>
      <c r="D401" s="249">
        <v>6</v>
      </c>
      <c r="E401" s="248">
        <v>2.9575941172962383</v>
      </c>
      <c r="F401" s="248">
        <v>18.622271865746644</v>
      </c>
      <c r="G401" s="248">
        <v>19.355170152381287</v>
      </c>
      <c r="H401" s="248">
        <v>20.85500461063279</v>
      </c>
      <c r="I401" s="86"/>
      <c r="J401" s="262">
        <f t="shared" si="24"/>
        <v>18.622271865746644</v>
      </c>
      <c r="K401" s="261"/>
      <c r="L401" s="261"/>
      <c r="M401" s="263">
        <v>42100</v>
      </c>
    </row>
    <row r="402" spans="2:13" ht="14.25">
      <c r="B402" s="329"/>
      <c r="C402" s="249"/>
      <c r="D402" s="249">
        <v>7</v>
      </c>
      <c r="E402" s="248">
        <v>2.5381672554957784</v>
      </c>
      <c r="F402" s="248">
        <v>18.253153755664382</v>
      </c>
      <c r="G402" s="248">
        <v>18.536589563583789</v>
      </c>
      <c r="H402" s="248">
        <v>21.73510344715082</v>
      </c>
      <c r="I402" s="86"/>
      <c r="J402" s="262">
        <f t="shared" si="24"/>
        <v>18.253153755664382</v>
      </c>
      <c r="K402" s="261"/>
      <c r="L402" s="261"/>
      <c r="M402" s="263">
        <v>42101</v>
      </c>
    </row>
    <row r="403" spans="2:13" ht="14.25">
      <c r="B403" s="329"/>
      <c r="C403" s="249"/>
      <c r="D403" s="249">
        <v>8</v>
      </c>
      <c r="E403" s="248">
        <v>2.8087169329381041</v>
      </c>
      <c r="F403" s="248">
        <v>18.40953155352231</v>
      </c>
      <c r="G403" s="248">
        <v>15.315937111974586</v>
      </c>
      <c r="H403" s="248">
        <v>23.02410722162821</v>
      </c>
      <c r="I403" s="86"/>
      <c r="J403" s="262">
        <f t="shared" si="24"/>
        <v>18.40953155352231</v>
      </c>
      <c r="K403" s="261"/>
      <c r="L403" s="261"/>
      <c r="M403" s="263">
        <v>42102</v>
      </c>
    </row>
    <row r="404" spans="2:13" ht="14.25">
      <c r="B404" s="329"/>
      <c r="C404" s="249"/>
      <c r="D404" s="249">
        <v>9</v>
      </c>
      <c r="E404" s="248">
        <v>2.901626796818193</v>
      </c>
      <c r="F404" s="248">
        <v>18.629493863152621</v>
      </c>
      <c r="G404" s="248">
        <v>18.190852353017483</v>
      </c>
      <c r="H404" s="248">
        <v>22.725276397893051</v>
      </c>
      <c r="I404" s="86"/>
      <c r="J404" s="262">
        <f t="shared" si="24"/>
        <v>18.629493863152621</v>
      </c>
      <c r="K404" s="261"/>
      <c r="L404" s="261"/>
      <c r="M404" s="263">
        <v>42103</v>
      </c>
    </row>
    <row r="405" spans="2:13" ht="14.25">
      <c r="B405" s="329"/>
      <c r="C405" s="249"/>
      <c r="D405" s="249">
        <v>10</v>
      </c>
      <c r="E405" s="248">
        <v>2.8620288160493401</v>
      </c>
      <c r="F405" s="248">
        <v>18.132648480342926</v>
      </c>
      <c r="G405" s="248">
        <v>17.207446841028769</v>
      </c>
      <c r="H405" s="248">
        <v>23.085059460656552</v>
      </c>
      <c r="I405" s="86"/>
      <c r="J405" s="262">
        <f t="shared" si="24"/>
        <v>18.132648480342926</v>
      </c>
      <c r="K405" s="261"/>
      <c r="L405" s="261"/>
      <c r="M405" s="263">
        <v>42104</v>
      </c>
    </row>
    <row r="406" spans="2:13" ht="14.25">
      <c r="B406" s="329"/>
      <c r="C406" s="249"/>
      <c r="D406" s="249">
        <v>11</v>
      </c>
      <c r="E406" s="248">
        <v>2.679022846427372</v>
      </c>
      <c r="F406" s="248">
        <v>18.094065735477148</v>
      </c>
      <c r="G406" s="248">
        <v>17.7754806876987</v>
      </c>
      <c r="H406" s="248">
        <v>23.704596980357909</v>
      </c>
      <c r="I406" s="86"/>
      <c r="J406" s="262">
        <f t="shared" si="24"/>
        <v>18.094065735477148</v>
      </c>
      <c r="K406" s="261"/>
      <c r="L406" s="261"/>
      <c r="M406" s="263">
        <v>42105</v>
      </c>
    </row>
    <row r="407" spans="2:13" ht="14.25">
      <c r="B407" s="329"/>
      <c r="C407" s="249"/>
      <c r="D407" s="249">
        <v>12</v>
      </c>
      <c r="E407" s="248">
        <v>2.2872524709405972</v>
      </c>
      <c r="F407" s="248">
        <v>18.126886652698403</v>
      </c>
      <c r="G407" s="248">
        <v>17.785367068871228</v>
      </c>
      <c r="H407" s="248">
        <v>24.356268175913137</v>
      </c>
      <c r="I407" s="86"/>
      <c r="J407" s="262">
        <f t="shared" si="24"/>
        <v>18.126886652698403</v>
      </c>
      <c r="K407" s="261"/>
      <c r="L407" s="261"/>
      <c r="M407" s="263">
        <v>42106</v>
      </c>
    </row>
    <row r="408" spans="2:13" ht="14.25">
      <c r="B408" s="329"/>
      <c r="C408" s="249"/>
      <c r="D408" s="249">
        <v>13</v>
      </c>
      <c r="E408" s="248">
        <v>2.4518808724539145</v>
      </c>
      <c r="F408" s="248">
        <v>18.244318077306595</v>
      </c>
      <c r="G408" s="248">
        <v>19.966154649074788</v>
      </c>
      <c r="H408" s="248">
        <v>23.641129956011138</v>
      </c>
      <c r="I408" s="86"/>
      <c r="J408" s="262">
        <f t="shared" si="24"/>
        <v>18.244318077306595</v>
      </c>
      <c r="K408" s="261"/>
      <c r="L408" s="261"/>
      <c r="M408" s="263">
        <v>42107</v>
      </c>
    </row>
    <row r="409" spans="2:13" ht="14.25">
      <c r="B409" s="329"/>
      <c r="C409" s="249"/>
      <c r="D409" s="249">
        <v>14</v>
      </c>
      <c r="E409" s="248">
        <v>2.5184129927431629</v>
      </c>
      <c r="F409" s="248">
        <v>18.10570928080282</v>
      </c>
      <c r="G409" s="248">
        <v>20.825763055428439</v>
      </c>
      <c r="H409" s="248">
        <v>23.126257080906331</v>
      </c>
      <c r="I409" s="86"/>
      <c r="J409" s="262">
        <f t="shared" si="24"/>
        <v>18.10570928080282</v>
      </c>
      <c r="K409" s="261"/>
      <c r="L409" s="264" t="s">
        <v>157</v>
      </c>
      <c r="M409" s="263">
        <v>42108</v>
      </c>
    </row>
    <row r="410" spans="2:13" ht="14.25">
      <c r="B410" s="329">
        <v>42461</v>
      </c>
      <c r="C410" s="249"/>
      <c r="D410" s="249">
        <v>15</v>
      </c>
      <c r="E410" s="248">
        <v>2.8490456585588357</v>
      </c>
      <c r="F410" s="248">
        <v>17.917978260191532</v>
      </c>
      <c r="G410" s="248">
        <v>19.61714235657583</v>
      </c>
      <c r="H410" s="248">
        <v>22.184457921592426</v>
      </c>
      <c r="I410" s="86"/>
      <c r="J410" s="262">
        <f t="shared" si="24"/>
        <v>17.917978260191532</v>
      </c>
      <c r="K410" s="261"/>
      <c r="L410" s="261"/>
      <c r="M410" s="263">
        <v>42109</v>
      </c>
    </row>
    <row r="411" spans="2:13" ht="14.25">
      <c r="B411" s="329"/>
      <c r="C411" s="249"/>
      <c r="D411" s="249">
        <v>16</v>
      </c>
      <c r="E411" s="248">
        <v>2.8843826888289947</v>
      </c>
      <c r="F411" s="248">
        <v>17.977826953388206</v>
      </c>
      <c r="G411" s="248">
        <v>19.918656545598363</v>
      </c>
      <c r="H411" s="248">
        <v>23.036320199420391</v>
      </c>
      <c r="I411" s="86"/>
      <c r="J411" s="262">
        <f t="shared" si="24"/>
        <v>17.977826953388206</v>
      </c>
      <c r="K411" s="261"/>
      <c r="L411" s="261"/>
      <c r="M411" s="263">
        <v>42110</v>
      </c>
    </row>
    <row r="412" spans="2:13" ht="14.25">
      <c r="B412" s="329"/>
      <c r="C412" s="249"/>
      <c r="D412" s="249">
        <v>17</v>
      </c>
      <c r="E412" s="248">
        <v>2.3043212161628803</v>
      </c>
      <c r="F412" s="248">
        <v>18.270634549927749</v>
      </c>
      <c r="G412" s="248">
        <v>20.061772948429596</v>
      </c>
      <c r="H412" s="248">
        <v>23.903385648354444</v>
      </c>
      <c r="I412" s="86"/>
      <c r="J412" s="262">
        <f t="shared" si="24"/>
        <v>18.270634549927749</v>
      </c>
      <c r="K412" s="261"/>
      <c r="L412" s="261"/>
      <c r="M412" s="263">
        <v>42111</v>
      </c>
    </row>
    <row r="413" spans="2:13" ht="14.25">
      <c r="B413" s="329"/>
      <c r="C413" s="249"/>
      <c r="D413" s="249">
        <v>18</v>
      </c>
      <c r="E413" s="248">
        <v>2.2742628271359608</v>
      </c>
      <c r="F413" s="248">
        <v>18.577410439554182</v>
      </c>
      <c r="G413" s="248">
        <v>20.375590770102903</v>
      </c>
      <c r="H413" s="248">
        <v>23.675756462515846</v>
      </c>
      <c r="I413" s="86"/>
      <c r="J413" s="262">
        <f t="shared" si="24"/>
        <v>18.577410439554182</v>
      </c>
      <c r="K413" s="261"/>
      <c r="L413" s="261"/>
      <c r="M413" s="263">
        <v>42112</v>
      </c>
    </row>
    <row r="414" spans="2:13" ht="14.25">
      <c r="B414" s="329"/>
      <c r="C414" s="249"/>
      <c r="D414" s="249">
        <v>19</v>
      </c>
      <c r="E414" s="248">
        <v>2.1543290090498353</v>
      </c>
      <c r="F414" s="248">
        <v>18.882363676964822</v>
      </c>
      <c r="G414" s="248">
        <v>18.691713506041921</v>
      </c>
      <c r="H414" s="248">
        <v>20.62114745457907</v>
      </c>
      <c r="I414" s="86"/>
      <c r="J414" s="262">
        <f t="shared" si="24"/>
        <v>18.882363676964822</v>
      </c>
      <c r="K414" s="261"/>
      <c r="L414" s="261"/>
      <c r="M414" s="263">
        <v>42113</v>
      </c>
    </row>
    <row r="415" spans="2:13" ht="14.25">
      <c r="B415" s="329"/>
      <c r="C415" s="249"/>
      <c r="D415" s="249">
        <v>20</v>
      </c>
      <c r="E415" s="248">
        <v>2.6368224478329014</v>
      </c>
      <c r="F415" s="248">
        <v>18.893505168802687</v>
      </c>
      <c r="G415" s="248">
        <v>17.617240838677798</v>
      </c>
      <c r="H415" s="248">
        <v>19.50526961283494</v>
      </c>
      <c r="I415" s="86"/>
      <c r="J415" s="262">
        <f t="shared" si="24"/>
        <v>18.893505168802687</v>
      </c>
      <c r="K415" s="261"/>
      <c r="L415" s="261"/>
      <c r="M415" s="263">
        <v>42114</v>
      </c>
    </row>
    <row r="416" spans="2:13" ht="14.25">
      <c r="B416" s="329"/>
      <c r="C416" s="249"/>
      <c r="D416" s="249">
        <v>21</v>
      </c>
      <c r="E416" s="248">
        <v>2.5780790807293092</v>
      </c>
      <c r="F416" s="248">
        <v>19.214092317024377</v>
      </c>
      <c r="G416" s="248">
        <v>19.258456676214337</v>
      </c>
      <c r="H416" s="248">
        <v>20.644155006757757</v>
      </c>
      <c r="I416" s="86"/>
      <c r="J416" s="262">
        <f t="shared" si="24"/>
        <v>19.214092317024377</v>
      </c>
      <c r="K416" s="261"/>
      <c r="L416" s="261"/>
      <c r="M416" s="263">
        <v>42115</v>
      </c>
    </row>
    <row r="417" spans="2:13" ht="14.25">
      <c r="B417" s="329"/>
      <c r="C417" s="249"/>
      <c r="D417" s="249">
        <v>22</v>
      </c>
      <c r="E417" s="248">
        <v>2.1798857546550883</v>
      </c>
      <c r="F417" s="248">
        <v>18.888617678097098</v>
      </c>
      <c r="G417" s="248">
        <v>18.625407213959583</v>
      </c>
      <c r="H417" s="248">
        <v>21.971420656064758</v>
      </c>
      <c r="I417" s="86"/>
      <c r="J417" s="262">
        <f t="shared" si="24"/>
        <v>18.888617678097098</v>
      </c>
      <c r="K417" s="261"/>
      <c r="L417" s="261"/>
      <c r="M417" s="263">
        <v>42116</v>
      </c>
    </row>
    <row r="418" spans="2:13" ht="14.25">
      <c r="B418" s="329"/>
      <c r="C418" s="249"/>
      <c r="D418" s="249">
        <v>23</v>
      </c>
      <c r="E418" s="248">
        <v>2.634566843697141</v>
      </c>
      <c r="F418" s="248">
        <v>19.887188246140013</v>
      </c>
      <c r="G418" s="248">
        <v>19.674770866466254</v>
      </c>
      <c r="H418" s="248">
        <v>23.505627862355713</v>
      </c>
      <c r="I418" s="86"/>
      <c r="J418" s="262">
        <f t="shared" si="24"/>
        <v>19.887188246140013</v>
      </c>
      <c r="K418" s="261"/>
      <c r="L418" s="261"/>
      <c r="M418" s="263">
        <v>42117</v>
      </c>
    </row>
    <row r="419" spans="2:13" ht="14.25">
      <c r="B419" s="329"/>
      <c r="C419" s="249"/>
      <c r="D419" s="249">
        <v>24</v>
      </c>
      <c r="E419" s="248">
        <v>2.9233918575216959</v>
      </c>
      <c r="F419" s="248">
        <v>20.096640296903441</v>
      </c>
      <c r="G419" s="248">
        <v>19.456524180589618</v>
      </c>
      <c r="H419" s="248">
        <v>23.593729269883987</v>
      </c>
      <c r="I419" s="86"/>
      <c r="J419" s="262">
        <f t="shared" si="24"/>
        <v>20.096640296903441</v>
      </c>
      <c r="K419" s="261"/>
      <c r="L419" s="261"/>
      <c r="M419" s="263">
        <v>42118</v>
      </c>
    </row>
    <row r="420" spans="2:13" ht="14.25">
      <c r="B420" s="329"/>
      <c r="C420" s="249"/>
      <c r="D420" s="249">
        <v>25</v>
      </c>
      <c r="E420" s="248">
        <v>3.127915602655674</v>
      </c>
      <c r="F420" s="248">
        <v>20.239457987439732</v>
      </c>
      <c r="G420" s="248">
        <v>19.292531847367847</v>
      </c>
      <c r="H420" s="248">
        <v>20.711407874089065</v>
      </c>
      <c r="I420" s="86"/>
      <c r="J420" s="262">
        <f t="shared" si="24"/>
        <v>20.239457987439732</v>
      </c>
      <c r="K420" s="261"/>
      <c r="L420" s="261"/>
      <c r="M420" s="263">
        <v>42119</v>
      </c>
    </row>
    <row r="421" spans="2:13" ht="14.25">
      <c r="B421" s="329"/>
      <c r="C421" s="249"/>
      <c r="D421" s="249">
        <v>26</v>
      </c>
      <c r="E421" s="248">
        <v>3.2558218099203886</v>
      </c>
      <c r="F421" s="248">
        <v>20.112394433625724</v>
      </c>
      <c r="G421" s="248">
        <v>20.410700402448146</v>
      </c>
      <c r="H421" s="248">
        <v>18.044691991374684</v>
      </c>
      <c r="I421" s="86"/>
      <c r="J421" s="262">
        <f t="shared" si="24"/>
        <v>18.044691991374684</v>
      </c>
      <c r="K421" s="261"/>
      <c r="L421" s="261"/>
      <c r="M421" s="263">
        <v>42120</v>
      </c>
    </row>
    <row r="422" spans="2:13" ht="14.25">
      <c r="B422" s="329"/>
      <c r="C422" s="249"/>
      <c r="D422" s="249">
        <v>27</v>
      </c>
      <c r="E422" s="248">
        <v>2.9877989932798101</v>
      </c>
      <c r="F422" s="248">
        <v>20.256637094511181</v>
      </c>
      <c r="G422" s="248">
        <v>18.772474758870267</v>
      </c>
      <c r="H422" s="248">
        <v>15.575181110479029</v>
      </c>
      <c r="I422" s="86"/>
      <c r="J422" s="262">
        <f t="shared" si="24"/>
        <v>15.575181110479029</v>
      </c>
      <c r="K422" s="261"/>
      <c r="L422" s="261"/>
      <c r="M422" s="263">
        <v>42121</v>
      </c>
    </row>
    <row r="423" spans="2:13" ht="14.25">
      <c r="B423" s="329"/>
      <c r="C423" s="249"/>
      <c r="D423" s="249">
        <v>28</v>
      </c>
      <c r="E423" s="248">
        <v>3.3476639898576881</v>
      </c>
      <c r="F423" s="248">
        <v>19.965944996967483</v>
      </c>
      <c r="G423" s="248">
        <v>17.975242949312527</v>
      </c>
      <c r="H423" s="248">
        <v>16.101213098280759</v>
      </c>
      <c r="I423" s="86"/>
      <c r="J423" s="262">
        <f t="shared" si="24"/>
        <v>16.101213098280759</v>
      </c>
      <c r="K423" s="261"/>
      <c r="L423" s="261"/>
      <c r="M423" s="263">
        <v>42122</v>
      </c>
    </row>
    <row r="424" spans="2:13" ht="14.25">
      <c r="B424" s="329"/>
      <c r="C424" s="249"/>
      <c r="D424" s="249">
        <v>29</v>
      </c>
      <c r="E424" s="248">
        <v>2.9162053205806426</v>
      </c>
      <c r="F424" s="248">
        <v>19.972169277847087</v>
      </c>
      <c r="G424" s="248">
        <v>18.707544112656933</v>
      </c>
      <c r="H424" s="248">
        <v>17.911620296120752</v>
      </c>
      <c r="I424" s="86"/>
      <c r="J424" s="262">
        <f t="shared" si="24"/>
        <v>17.911620296120752</v>
      </c>
      <c r="K424" s="261"/>
      <c r="L424" s="261"/>
      <c r="M424" s="263">
        <v>42123</v>
      </c>
    </row>
    <row r="425" spans="2:13" ht="14.25">
      <c r="B425" s="329"/>
      <c r="C425" s="249"/>
      <c r="D425" s="249">
        <v>30</v>
      </c>
      <c r="E425" s="248">
        <v>2.9587533758152147</v>
      </c>
      <c r="F425" s="248">
        <v>19.899236088001842</v>
      </c>
      <c r="G425" s="248">
        <v>18.847928411436257</v>
      </c>
      <c r="H425" s="248">
        <v>17.960453166399137</v>
      </c>
      <c r="I425" s="86"/>
      <c r="J425" s="262">
        <f t="shared" si="24"/>
        <v>17.960453166399137</v>
      </c>
      <c r="K425" s="261">
        <v>35</v>
      </c>
      <c r="L425" s="261"/>
      <c r="M425" s="263">
        <v>42124</v>
      </c>
    </row>
    <row r="426" spans="2:13" ht="14.25">
      <c r="B426" s="329"/>
      <c r="C426" s="249">
        <v>5</v>
      </c>
      <c r="D426" s="249">
        <v>1</v>
      </c>
      <c r="E426" s="248">
        <v>3.1881675891470636</v>
      </c>
      <c r="F426" s="248">
        <v>19.897140611750732</v>
      </c>
      <c r="G426" s="248">
        <v>19.392139935413315</v>
      </c>
      <c r="H426" s="248">
        <v>19.471132617463027</v>
      </c>
      <c r="I426" s="86"/>
      <c r="J426" s="262">
        <f t="shared" si="24"/>
        <v>19.471132617463027</v>
      </c>
      <c r="K426" s="261"/>
      <c r="L426" s="261"/>
      <c r="M426" s="263">
        <v>42125</v>
      </c>
    </row>
    <row r="427" spans="2:13" ht="14.25">
      <c r="B427" s="329"/>
      <c r="C427" s="249"/>
      <c r="D427" s="249">
        <v>2</v>
      </c>
      <c r="E427" s="248">
        <v>3.2372469706596925</v>
      </c>
      <c r="F427" s="248">
        <v>20.04015906654071</v>
      </c>
      <c r="G427" s="248">
        <v>22.044056060411581</v>
      </c>
      <c r="H427" s="248">
        <v>22.064409085465545</v>
      </c>
      <c r="I427" s="86"/>
      <c r="J427" s="262">
        <f t="shared" si="24"/>
        <v>20.04015906654071</v>
      </c>
      <c r="K427" s="261"/>
      <c r="L427" s="261"/>
      <c r="M427" s="263">
        <v>42126</v>
      </c>
    </row>
    <row r="428" spans="2:13" ht="14.25">
      <c r="B428" s="329"/>
      <c r="C428" s="249"/>
      <c r="D428" s="249">
        <v>3</v>
      </c>
      <c r="E428" s="248">
        <v>3.3841800032957132</v>
      </c>
      <c r="F428" s="248">
        <v>20.119976834006629</v>
      </c>
      <c r="G428" s="248">
        <v>23.356234801697646</v>
      </c>
      <c r="H428" s="248">
        <v>23.208261675376548</v>
      </c>
      <c r="I428" s="86"/>
      <c r="J428" s="262">
        <f t="shared" si="24"/>
        <v>20.119976834006629</v>
      </c>
      <c r="K428" s="261"/>
      <c r="L428" s="261"/>
      <c r="M428" s="263">
        <v>42127</v>
      </c>
    </row>
    <row r="429" spans="2:13" ht="14.25">
      <c r="B429" s="329"/>
      <c r="C429" s="249"/>
      <c r="D429" s="249">
        <v>4</v>
      </c>
      <c r="E429" s="248">
        <v>2.9987740291039553</v>
      </c>
      <c r="F429" s="248">
        <v>20.766972851720322</v>
      </c>
      <c r="G429" s="248">
        <v>24.955430696979299</v>
      </c>
      <c r="H429" s="248">
        <v>23.711608628546077</v>
      </c>
      <c r="I429" s="86"/>
      <c r="J429" s="262">
        <f t="shared" si="24"/>
        <v>20.766972851720322</v>
      </c>
      <c r="K429" s="261"/>
      <c r="L429" s="261"/>
      <c r="M429" s="263">
        <v>42128</v>
      </c>
    </row>
    <row r="430" spans="2:13" ht="14.25">
      <c r="B430" s="329"/>
      <c r="C430" s="249"/>
      <c r="D430" s="249">
        <v>5</v>
      </c>
      <c r="E430" s="248">
        <v>2.8499316312256382</v>
      </c>
      <c r="F430" s="248">
        <v>20.803319005455542</v>
      </c>
      <c r="G430" s="248">
        <v>21.61392335104539</v>
      </c>
      <c r="H430" s="248">
        <v>22.692947928176945</v>
      </c>
      <c r="I430" s="86"/>
      <c r="J430" s="262">
        <f t="shared" si="24"/>
        <v>20.803319005455542</v>
      </c>
      <c r="K430" s="261"/>
      <c r="L430" s="261"/>
      <c r="M430" s="263">
        <v>42129</v>
      </c>
    </row>
    <row r="431" spans="2:13" ht="14.25">
      <c r="B431" s="329"/>
      <c r="C431" s="249"/>
      <c r="D431" s="249">
        <v>6</v>
      </c>
      <c r="E431" s="248">
        <v>3.4282837505261585</v>
      </c>
      <c r="F431" s="248">
        <v>21.071396383277957</v>
      </c>
      <c r="G431" s="248">
        <v>18.800278208230552</v>
      </c>
      <c r="H431" s="248">
        <v>23.764333838786378</v>
      </c>
      <c r="I431" s="86"/>
      <c r="J431" s="262">
        <f t="shared" si="24"/>
        <v>21.071396383277957</v>
      </c>
      <c r="K431" s="261"/>
      <c r="L431" s="261"/>
      <c r="M431" s="263">
        <v>42130</v>
      </c>
    </row>
    <row r="432" spans="2:13" ht="14.25">
      <c r="B432" s="329"/>
      <c r="C432" s="249"/>
      <c r="D432" s="249">
        <v>7</v>
      </c>
      <c r="E432" s="248">
        <v>3.1776093499085838</v>
      </c>
      <c r="F432" s="248">
        <v>20.924843094461043</v>
      </c>
      <c r="G432" s="248">
        <v>19.183620883690573</v>
      </c>
      <c r="H432" s="248">
        <v>24.630397876418026</v>
      </c>
      <c r="I432" s="86"/>
      <c r="J432" s="262">
        <f t="shared" si="24"/>
        <v>20.924843094461043</v>
      </c>
      <c r="K432" s="261"/>
      <c r="L432" s="261"/>
      <c r="M432" s="263">
        <v>42131</v>
      </c>
    </row>
    <row r="433" spans="2:13" ht="14.25">
      <c r="B433" s="329"/>
      <c r="C433" s="249"/>
      <c r="D433" s="249">
        <v>8</v>
      </c>
      <c r="E433" s="248">
        <v>2.9141248185601714</v>
      </c>
      <c r="F433" s="248">
        <v>20.94426319831009</v>
      </c>
      <c r="G433" s="248">
        <v>17.949353846637266</v>
      </c>
      <c r="H433" s="248">
        <v>25.452890445716573</v>
      </c>
      <c r="I433" s="86"/>
      <c r="J433" s="262">
        <f t="shared" si="24"/>
        <v>20.94426319831009</v>
      </c>
      <c r="K433" s="261"/>
      <c r="L433" s="261"/>
      <c r="M433" s="263">
        <v>42132</v>
      </c>
    </row>
    <row r="434" spans="2:13" ht="14.25">
      <c r="B434" s="329"/>
      <c r="C434" s="249"/>
      <c r="D434" s="249">
        <v>9</v>
      </c>
      <c r="E434" s="248">
        <v>2.752449013356089</v>
      </c>
      <c r="F434" s="248">
        <v>21.532259590410039</v>
      </c>
      <c r="G434" s="248">
        <v>18.43989594073458</v>
      </c>
      <c r="H434" s="248">
        <v>24.027756883301642</v>
      </c>
      <c r="I434" s="86"/>
      <c r="J434" s="262">
        <f t="shared" si="24"/>
        <v>21.532259590410039</v>
      </c>
      <c r="K434" s="261"/>
      <c r="L434" s="261"/>
      <c r="M434" s="263">
        <v>42133</v>
      </c>
    </row>
    <row r="435" spans="2:13" ht="14.25">
      <c r="B435" s="329"/>
      <c r="C435" s="249"/>
      <c r="D435" s="249">
        <v>10</v>
      </c>
      <c r="E435" s="248">
        <v>3.1166413193650935</v>
      </c>
      <c r="F435" s="248">
        <v>21.46617364386438</v>
      </c>
      <c r="G435" s="248">
        <v>18.72513909637787</v>
      </c>
      <c r="H435" s="248">
        <v>22.723178757921488</v>
      </c>
      <c r="I435" s="86"/>
      <c r="J435" s="262">
        <f t="shared" ref="J435:J498" si="25">IF(H435&gt;F435,F435,H435)</f>
        <v>21.46617364386438</v>
      </c>
      <c r="K435" s="261"/>
      <c r="L435" s="261"/>
      <c r="M435" s="263">
        <v>42134</v>
      </c>
    </row>
    <row r="436" spans="2:13" ht="14.25">
      <c r="B436" s="329"/>
      <c r="C436" s="249"/>
      <c r="D436" s="249">
        <v>11</v>
      </c>
      <c r="E436" s="248">
        <v>3.3456945249831107</v>
      </c>
      <c r="F436" s="248">
        <v>21.406620461982051</v>
      </c>
      <c r="G436" s="248">
        <v>18.896196627497925</v>
      </c>
      <c r="H436" s="248">
        <v>21.434192558741287</v>
      </c>
      <c r="I436" s="86"/>
      <c r="J436" s="262">
        <f t="shared" si="25"/>
        <v>21.406620461982051</v>
      </c>
      <c r="K436" s="261"/>
      <c r="L436" s="261"/>
      <c r="M436" s="263">
        <v>42135</v>
      </c>
    </row>
    <row r="437" spans="2:13" ht="14.25">
      <c r="B437" s="329"/>
      <c r="C437" s="249"/>
      <c r="D437" s="249">
        <v>12</v>
      </c>
      <c r="E437" s="248">
        <v>2.7155084857589227</v>
      </c>
      <c r="F437" s="248">
        <v>21.899274633561991</v>
      </c>
      <c r="G437" s="248">
        <v>19.072701232241691</v>
      </c>
      <c r="H437" s="248">
        <v>22.530667167505928</v>
      </c>
      <c r="I437" s="86"/>
      <c r="J437" s="262">
        <f t="shared" si="25"/>
        <v>21.899274633561991</v>
      </c>
      <c r="K437" s="261"/>
      <c r="L437" s="261"/>
      <c r="M437" s="263">
        <v>42136</v>
      </c>
    </row>
    <row r="438" spans="2:13" ht="14.25">
      <c r="B438" s="329"/>
      <c r="C438" s="249"/>
      <c r="D438" s="249">
        <v>13</v>
      </c>
      <c r="E438" s="248">
        <v>2.74147228044614</v>
      </c>
      <c r="F438" s="248">
        <v>21.978974396033848</v>
      </c>
      <c r="G438" s="248">
        <v>19.070613568792265</v>
      </c>
      <c r="H438" s="248">
        <v>19.77698539302872</v>
      </c>
      <c r="I438" s="86"/>
      <c r="J438" s="262">
        <f t="shared" si="25"/>
        <v>19.77698539302872</v>
      </c>
      <c r="K438" s="261"/>
      <c r="L438" s="261"/>
      <c r="M438" s="263">
        <v>42137</v>
      </c>
    </row>
    <row r="439" spans="2:13" ht="14.25">
      <c r="B439" s="329"/>
      <c r="C439" s="249"/>
      <c r="D439" s="249">
        <v>14</v>
      </c>
      <c r="E439" s="248">
        <v>2.4701555771474144</v>
      </c>
      <c r="F439" s="248">
        <v>21.942827284714649</v>
      </c>
      <c r="G439" s="248">
        <v>20.337859590025932</v>
      </c>
      <c r="H439" s="248">
        <v>24.706433844469075</v>
      </c>
      <c r="I439" s="86"/>
      <c r="J439" s="262">
        <f t="shared" si="25"/>
        <v>21.942827284714649</v>
      </c>
      <c r="K439" s="261"/>
      <c r="L439" s="264" t="s">
        <v>158</v>
      </c>
      <c r="M439" s="263">
        <v>42138</v>
      </c>
    </row>
    <row r="440" spans="2:13" ht="14.25">
      <c r="B440" s="329"/>
      <c r="C440" s="249"/>
      <c r="D440" s="249">
        <v>15</v>
      </c>
      <c r="E440" s="248">
        <v>2.3729307384803171</v>
      </c>
      <c r="F440" s="248">
        <v>22.591170511918566</v>
      </c>
      <c r="G440" s="248">
        <v>21.859785685743294</v>
      </c>
      <c r="H440" s="248">
        <v>26.899525824401</v>
      </c>
      <c r="I440" s="86"/>
      <c r="J440" s="262">
        <f t="shared" si="25"/>
        <v>22.591170511918566</v>
      </c>
      <c r="K440" s="261"/>
      <c r="L440" s="261"/>
      <c r="M440" s="263">
        <v>42139</v>
      </c>
    </row>
    <row r="441" spans="2:13" ht="14.25">
      <c r="B441" s="329">
        <v>42491</v>
      </c>
      <c r="C441" s="249"/>
      <c r="D441" s="249">
        <v>16</v>
      </c>
      <c r="E441" s="248">
        <v>2.903162743876829</v>
      </c>
      <c r="F441" s="248">
        <v>22.865734351238292</v>
      </c>
      <c r="G441" s="248">
        <v>22.535199109184131</v>
      </c>
      <c r="H441" s="248">
        <v>28.098717714716592</v>
      </c>
      <c r="I441" s="86"/>
      <c r="J441" s="262">
        <f t="shared" si="25"/>
        <v>22.865734351238292</v>
      </c>
      <c r="K441" s="261"/>
      <c r="L441" s="261"/>
      <c r="M441" s="263">
        <v>42140</v>
      </c>
    </row>
    <row r="442" spans="2:13" ht="14.25">
      <c r="B442" s="329"/>
      <c r="C442" s="249"/>
      <c r="D442" s="249">
        <v>17</v>
      </c>
      <c r="E442" s="248">
        <v>3.1223210111726347</v>
      </c>
      <c r="F442" s="248">
        <v>22.835833430756011</v>
      </c>
      <c r="G442" s="248">
        <v>22.935970031402682</v>
      </c>
      <c r="H442" s="248">
        <v>25.910527248814002</v>
      </c>
      <c r="I442" s="86"/>
      <c r="J442" s="262">
        <f t="shared" si="25"/>
        <v>22.835833430756011</v>
      </c>
      <c r="K442" s="261"/>
      <c r="L442" s="261"/>
      <c r="M442" s="263">
        <v>42141</v>
      </c>
    </row>
    <row r="443" spans="2:13" ht="14.25">
      <c r="B443" s="329"/>
      <c r="C443" s="249"/>
      <c r="D443" s="249">
        <v>18</v>
      </c>
      <c r="E443" s="248">
        <v>2.8874292204421361</v>
      </c>
      <c r="F443" s="248">
        <v>22.88597099810011</v>
      </c>
      <c r="G443" s="248">
        <v>23.368356463513109</v>
      </c>
      <c r="H443" s="248">
        <v>21.641098658213867</v>
      </c>
      <c r="I443" s="86"/>
      <c r="J443" s="262">
        <f t="shared" si="25"/>
        <v>21.641098658213867</v>
      </c>
      <c r="K443" s="261"/>
      <c r="L443" s="261"/>
      <c r="M443" s="263">
        <v>42142</v>
      </c>
    </row>
    <row r="444" spans="2:13" ht="14.25">
      <c r="B444" s="329"/>
      <c r="C444" s="249"/>
      <c r="D444" s="249">
        <v>19</v>
      </c>
      <c r="E444" s="248">
        <v>2.7561045302747793</v>
      </c>
      <c r="F444" s="248">
        <v>22.512292581831922</v>
      </c>
      <c r="G444" s="248">
        <v>23.634730344179477</v>
      </c>
      <c r="H444" s="248">
        <v>22.199635270403764</v>
      </c>
      <c r="I444" s="86"/>
      <c r="J444" s="262">
        <f t="shared" si="25"/>
        <v>22.199635270403764</v>
      </c>
      <c r="K444" s="261"/>
      <c r="L444" s="261"/>
      <c r="M444" s="263">
        <v>42143</v>
      </c>
    </row>
    <row r="445" spans="2:13" ht="14.25">
      <c r="B445" s="329"/>
      <c r="C445" s="249"/>
      <c r="D445" s="249">
        <v>20</v>
      </c>
      <c r="E445" s="248">
        <v>2.5153731679741771</v>
      </c>
      <c r="F445" s="248">
        <v>22.871008422708726</v>
      </c>
      <c r="G445" s="248">
        <v>25.568683122934704</v>
      </c>
      <c r="H445" s="248">
        <v>24.509462232400818</v>
      </c>
      <c r="I445" s="86"/>
      <c r="J445" s="262">
        <f t="shared" si="25"/>
        <v>22.871008422708726</v>
      </c>
      <c r="K445" s="261"/>
      <c r="L445" s="261"/>
      <c r="M445" s="263">
        <v>42144</v>
      </c>
    </row>
    <row r="446" spans="2:13" ht="14.25">
      <c r="B446" s="329"/>
      <c r="C446" s="249"/>
      <c r="D446" s="249">
        <v>21</v>
      </c>
      <c r="E446" s="248">
        <v>2.0525075802059081</v>
      </c>
      <c r="F446" s="248">
        <v>22.964404569185898</v>
      </c>
      <c r="G446" s="248">
        <v>25.397486686937516</v>
      </c>
      <c r="H446" s="248">
        <v>26.56312974834783</v>
      </c>
      <c r="I446" s="86"/>
      <c r="J446" s="262">
        <f t="shared" si="25"/>
        <v>22.964404569185898</v>
      </c>
      <c r="K446" s="261"/>
      <c r="L446" s="261"/>
      <c r="M446" s="263">
        <v>42145</v>
      </c>
    </row>
    <row r="447" spans="2:13" ht="14.25">
      <c r="B447" s="329"/>
      <c r="C447" s="249"/>
      <c r="D447" s="249">
        <v>22</v>
      </c>
      <c r="E447" s="248">
        <v>1.6966087516668646</v>
      </c>
      <c r="F447" s="248">
        <v>23.451168563716319</v>
      </c>
      <c r="G447" s="248">
        <v>22.741845884419188</v>
      </c>
      <c r="H447" s="248">
        <v>26.343820855165344</v>
      </c>
      <c r="I447" s="86"/>
      <c r="J447" s="262">
        <f t="shared" si="25"/>
        <v>23.451168563716319</v>
      </c>
      <c r="K447" s="261"/>
      <c r="L447" s="261"/>
      <c r="M447" s="263">
        <v>42146</v>
      </c>
    </row>
    <row r="448" spans="2:13" ht="14.25">
      <c r="B448" s="329"/>
      <c r="C448" s="249"/>
      <c r="D448" s="249">
        <v>23</v>
      </c>
      <c r="E448" s="248">
        <v>2.0279683316012744</v>
      </c>
      <c r="F448" s="248">
        <v>23.60108129545592</v>
      </c>
      <c r="G448" s="248">
        <v>22.368003248247966</v>
      </c>
      <c r="H448" s="248">
        <v>27.580127510475794</v>
      </c>
      <c r="I448" s="86"/>
      <c r="J448" s="262">
        <f t="shared" si="25"/>
        <v>23.60108129545592</v>
      </c>
      <c r="K448" s="261"/>
      <c r="L448" s="261"/>
      <c r="M448" s="263">
        <v>42147</v>
      </c>
    </row>
    <row r="449" spans="2:13" ht="14.25">
      <c r="B449" s="329"/>
      <c r="C449" s="249"/>
      <c r="D449" s="249">
        <v>24</v>
      </c>
      <c r="E449" s="248">
        <v>2.0446790001904795</v>
      </c>
      <c r="F449" s="248">
        <v>23.597496304675339</v>
      </c>
      <c r="G449" s="248">
        <v>23.739123782250893</v>
      </c>
      <c r="H449" s="248">
        <v>29.686929427529289</v>
      </c>
      <c r="I449" s="86"/>
      <c r="J449" s="262">
        <f t="shared" si="25"/>
        <v>23.597496304675339</v>
      </c>
      <c r="K449" s="261"/>
      <c r="L449" s="261"/>
      <c r="M449" s="263">
        <v>42148</v>
      </c>
    </row>
    <row r="450" spans="2:13" ht="14.25">
      <c r="B450" s="329"/>
      <c r="C450" s="249"/>
      <c r="D450" s="249">
        <v>25</v>
      </c>
      <c r="E450" s="248">
        <v>2.7233199189641968</v>
      </c>
      <c r="F450" s="248">
        <v>23.728080866914187</v>
      </c>
      <c r="G450" s="248">
        <v>22.588453335805294</v>
      </c>
      <c r="H450" s="248">
        <v>30.745953228126432</v>
      </c>
      <c r="I450" s="86"/>
      <c r="J450" s="262">
        <f t="shared" si="25"/>
        <v>23.728080866914187</v>
      </c>
      <c r="K450" s="261"/>
      <c r="L450" s="261"/>
      <c r="M450" s="263">
        <v>42149</v>
      </c>
    </row>
    <row r="451" spans="2:13" ht="14.25">
      <c r="B451" s="329"/>
      <c r="C451" s="249"/>
      <c r="D451" s="249">
        <v>26</v>
      </c>
      <c r="E451" s="248">
        <v>2.3677176120028109</v>
      </c>
      <c r="F451" s="248">
        <v>23.960732199457706</v>
      </c>
      <c r="G451" s="248">
        <v>23.506767074665682</v>
      </c>
      <c r="H451" s="248">
        <v>27.855161524531574</v>
      </c>
      <c r="I451" s="86"/>
      <c r="J451" s="262">
        <f t="shared" si="25"/>
        <v>23.960732199457706</v>
      </c>
      <c r="K451" s="261"/>
      <c r="L451" s="261"/>
      <c r="M451" s="263">
        <v>42150</v>
      </c>
    </row>
    <row r="452" spans="2:13" ht="14.25">
      <c r="B452" s="329"/>
      <c r="C452" s="249"/>
      <c r="D452" s="249">
        <v>27</v>
      </c>
      <c r="E452" s="248">
        <v>2.4949670283376935</v>
      </c>
      <c r="F452" s="248">
        <v>24.064189647817862</v>
      </c>
      <c r="G452" s="248">
        <v>24.502632254148935</v>
      </c>
      <c r="H452" s="248">
        <v>27.919912178750529</v>
      </c>
      <c r="I452" s="86"/>
      <c r="J452" s="262">
        <f t="shared" si="25"/>
        <v>24.064189647817862</v>
      </c>
      <c r="K452" s="261"/>
      <c r="L452" s="261"/>
      <c r="M452" s="263">
        <v>42151</v>
      </c>
    </row>
    <row r="453" spans="2:13" ht="14.25">
      <c r="B453" s="329"/>
      <c r="C453" s="249"/>
      <c r="D453" s="249">
        <v>28</v>
      </c>
      <c r="E453" s="248">
        <v>2.858530608599299</v>
      </c>
      <c r="F453" s="248">
        <v>24.604662372712006</v>
      </c>
      <c r="G453" s="248">
        <v>23.371853219907585</v>
      </c>
      <c r="H453" s="248">
        <v>26.296189025928811</v>
      </c>
      <c r="I453" s="86"/>
      <c r="J453" s="262">
        <f t="shared" si="25"/>
        <v>24.604662372712006</v>
      </c>
      <c r="K453" s="261"/>
      <c r="L453" s="261"/>
      <c r="M453" s="263">
        <v>42152</v>
      </c>
    </row>
    <row r="454" spans="2:13" ht="14.25">
      <c r="B454" s="329"/>
      <c r="C454" s="249"/>
      <c r="D454" s="249">
        <v>29</v>
      </c>
      <c r="E454" s="248">
        <v>2.6945170103051415</v>
      </c>
      <c r="F454" s="248">
        <v>24.925205298843149</v>
      </c>
      <c r="G454" s="248">
        <v>23.108173609969008</v>
      </c>
      <c r="H454" s="248">
        <v>25.271189984292203</v>
      </c>
      <c r="I454" s="86"/>
      <c r="J454" s="262">
        <f t="shared" si="25"/>
        <v>24.925205298843149</v>
      </c>
      <c r="K454" s="261"/>
      <c r="L454" s="261"/>
      <c r="M454" s="263">
        <v>42153</v>
      </c>
    </row>
    <row r="455" spans="2:13" ht="14.25">
      <c r="B455" s="329"/>
      <c r="C455" s="249"/>
      <c r="D455" s="249">
        <v>30</v>
      </c>
      <c r="E455" s="248">
        <v>2.7837777203225804</v>
      </c>
      <c r="F455" s="248">
        <v>24.662821326880593</v>
      </c>
      <c r="G455" s="248">
        <v>22.84198062248959</v>
      </c>
      <c r="H455" s="248">
        <v>25.370066186824424</v>
      </c>
      <c r="I455" s="86"/>
      <c r="J455" s="262">
        <f t="shared" si="25"/>
        <v>24.662821326880593</v>
      </c>
      <c r="K455" s="261"/>
      <c r="L455" s="261"/>
      <c r="M455" s="263">
        <v>42154</v>
      </c>
    </row>
    <row r="456" spans="2:13" ht="14.25">
      <c r="B456" s="329"/>
      <c r="C456" s="249"/>
      <c r="D456" s="249">
        <v>31</v>
      </c>
      <c r="E456" s="248">
        <v>2.9316394951409821</v>
      </c>
      <c r="F456" s="248">
        <v>24.667348186829994</v>
      </c>
      <c r="G456" s="248">
        <v>23.642918783097286</v>
      </c>
      <c r="H456" s="248">
        <v>27.592189529805729</v>
      </c>
      <c r="I456" s="86"/>
      <c r="J456" s="262">
        <f t="shared" si="25"/>
        <v>24.667348186829994</v>
      </c>
      <c r="K456" s="261">
        <v>35</v>
      </c>
      <c r="L456" s="261"/>
      <c r="M456" s="263">
        <v>42155</v>
      </c>
    </row>
    <row r="457" spans="2:13" ht="14.25">
      <c r="B457" s="329"/>
      <c r="C457" s="249">
        <v>6</v>
      </c>
      <c r="D457" s="249">
        <v>1</v>
      </c>
      <c r="E457" s="248">
        <v>2.6473615678511297</v>
      </c>
      <c r="F457" s="248">
        <v>24.731540115073916</v>
      </c>
      <c r="G457" s="248">
        <v>25.094763398797216</v>
      </c>
      <c r="H457" s="248">
        <v>28.52072613081938</v>
      </c>
      <c r="I457" s="86"/>
      <c r="J457" s="262">
        <f t="shared" si="25"/>
        <v>24.731540115073916</v>
      </c>
      <c r="K457" s="261"/>
      <c r="L457" s="261"/>
      <c r="M457" s="263">
        <v>42156</v>
      </c>
    </row>
    <row r="458" spans="2:13" ht="14.25">
      <c r="B458" s="329"/>
      <c r="C458" s="249"/>
      <c r="D458" s="249">
        <v>2</v>
      </c>
      <c r="E458" s="248">
        <v>2.5175465558544063</v>
      </c>
      <c r="F458" s="248">
        <v>24.561152279036637</v>
      </c>
      <c r="G458" s="248">
        <v>25.859787186369722</v>
      </c>
      <c r="H458" s="248">
        <v>27.972706765774777</v>
      </c>
      <c r="I458" s="86"/>
      <c r="J458" s="262">
        <f t="shared" si="25"/>
        <v>24.561152279036637</v>
      </c>
      <c r="K458" s="261"/>
      <c r="L458" s="261"/>
      <c r="M458" s="263">
        <v>42157</v>
      </c>
    </row>
    <row r="459" spans="2:13" ht="14.25">
      <c r="B459" s="329"/>
      <c r="C459" s="249"/>
      <c r="D459" s="249">
        <v>3</v>
      </c>
      <c r="E459" s="248">
        <v>1.9882023171287766</v>
      </c>
      <c r="F459" s="248">
        <v>24.850949164046391</v>
      </c>
      <c r="G459" s="248">
        <v>25.87720142606365</v>
      </c>
      <c r="H459" s="248">
        <v>25.913782915666854</v>
      </c>
      <c r="I459" s="86"/>
      <c r="J459" s="262">
        <f t="shared" si="25"/>
        <v>24.850949164046391</v>
      </c>
      <c r="K459" s="261"/>
      <c r="L459" s="261"/>
      <c r="M459" s="263">
        <v>42158</v>
      </c>
    </row>
    <row r="460" spans="2:13" ht="14.25">
      <c r="B460" s="329"/>
      <c r="C460" s="249"/>
      <c r="D460" s="249">
        <v>4</v>
      </c>
      <c r="E460" s="248">
        <v>2.1875793251500601</v>
      </c>
      <c r="F460" s="248">
        <v>24.705904648833037</v>
      </c>
      <c r="G460" s="248">
        <v>25.115172738178558</v>
      </c>
      <c r="H460" s="248">
        <v>23.97688983222643</v>
      </c>
      <c r="I460" s="86"/>
      <c r="J460" s="262">
        <f t="shared" si="25"/>
        <v>23.97688983222643</v>
      </c>
      <c r="K460" s="261"/>
      <c r="L460" s="261"/>
      <c r="M460" s="263">
        <v>42159</v>
      </c>
    </row>
    <row r="461" spans="2:13" ht="14.25">
      <c r="B461" s="329"/>
      <c r="C461" s="249"/>
      <c r="D461" s="249">
        <v>5</v>
      </c>
      <c r="E461" s="248">
        <v>2.3925598016837952</v>
      </c>
      <c r="F461" s="248">
        <v>24.876071113595735</v>
      </c>
      <c r="G461" s="248">
        <v>26.494107712523483</v>
      </c>
      <c r="H461" s="248">
        <v>25.688422146976446</v>
      </c>
      <c r="I461" s="86"/>
      <c r="J461" s="262">
        <f t="shared" si="25"/>
        <v>24.876071113595735</v>
      </c>
      <c r="K461" s="261"/>
      <c r="L461" s="261"/>
      <c r="M461" s="263">
        <v>42160</v>
      </c>
    </row>
    <row r="462" spans="2:13" ht="14.25">
      <c r="B462" s="329"/>
      <c r="C462" s="249"/>
      <c r="D462" s="249">
        <v>6</v>
      </c>
      <c r="E462" s="248">
        <v>2.6321659620837057</v>
      </c>
      <c r="F462" s="248">
        <v>24.95626866387866</v>
      </c>
      <c r="G462" s="248">
        <v>26.626911278159742</v>
      </c>
      <c r="H462" s="248">
        <v>26.330208264681783</v>
      </c>
      <c r="I462" s="86"/>
      <c r="J462" s="262">
        <f t="shared" si="25"/>
        <v>24.95626866387866</v>
      </c>
      <c r="K462" s="261"/>
      <c r="L462" s="261"/>
      <c r="M462" s="263">
        <v>42161</v>
      </c>
    </row>
    <row r="463" spans="2:13" ht="14.25">
      <c r="B463" s="329"/>
      <c r="C463" s="249"/>
      <c r="D463" s="249">
        <v>7</v>
      </c>
      <c r="E463" s="248">
        <v>2.8275356614246121</v>
      </c>
      <c r="F463" s="248">
        <v>25.097395015632657</v>
      </c>
      <c r="G463" s="248">
        <v>28.826802811368367</v>
      </c>
      <c r="H463" s="248">
        <v>28.127195119649919</v>
      </c>
      <c r="I463" s="86"/>
      <c r="J463" s="262">
        <f t="shared" si="25"/>
        <v>25.097395015632657</v>
      </c>
      <c r="K463" s="261"/>
      <c r="L463" s="261"/>
      <c r="M463" s="263">
        <v>42162</v>
      </c>
    </row>
    <row r="464" spans="2:13" ht="14.25">
      <c r="B464" s="329"/>
      <c r="C464" s="249"/>
      <c r="D464" s="249">
        <v>8</v>
      </c>
      <c r="E464" s="248">
        <v>2.7069516031202272</v>
      </c>
      <c r="F464" s="248">
        <v>24.836498402058073</v>
      </c>
      <c r="G464" s="248">
        <v>30.377871097479336</v>
      </c>
      <c r="H464" s="248">
        <v>28.942704362021406</v>
      </c>
      <c r="I464" s="86"/>
      <c r="J464" s="262">
        <f t="shared" si="25"/>
        <v>24.836498402058073</v>
      </c>
      <c r="K464" s="261"/>
      <c r="L464" s="261"/>
      <c r="M464" s="263">
        <v>42163</v>
      </c>
    </row>
    <row r="465" spans="2:13" ht="14.25">
      <c r="B465" s="329"/>
      <c r="C465" s="249"/>
      <c r="D465" s="249">
        <v>9</v>
      </c>
      <c r="E465" s="248">
        <v>2.8915980488701543</v>
      </c>
      <c r="F465" s="248">
        <v>24.7499019966947</v>
      </c>
      <c r="G465" s="248">
        <v>29.788319470986846</v>
      </c>
      <c r="H465" s="248">
        <v>28.11519125593448</v>
      </c>
      <c r="I465" s="86"/>
      <c r="J465" s="262">
        <f t="shared" si="25"/>
        <v>24.7499019966947</v>
      </c>
      <c r="K465" s="261"/>
      <c r="L465" s="261"/>
      <c r="M465" s="263">
        <v>42164</v>
      </c>
    </row>
    <row r="466" spans="2:13" ht="14.25">
      <c r="B466" s="329"/>
      <c r="C466" s="249"/>
      <c r="D466" s="249">
        <v>10</v>
      </c>
      <c r="E466" s="248">
        <v>2.6713739783285324</v>
      </c>
      <c r="F466" s="248">
        <v>24.791229464658674</v>
      </c>
      <c r="G466" s="248">
        <v>26.976386602462263</v>
      </c>
      <c r="H466" s="248">
        <v>30.159045895612621</v>
      </c>
      <c r="I466" s="86"/>
      <c r="J466" s="262">
        <f t="shared" si="25"/>
        <v>24.791229464658674</v>
      </c>
      <c r="K466" s="261"/>
      <c r="L466" s="261"/>
      <c r="M466" s="263">
        <v>42165</v>
      </c>
    </row>
    <row r="467" spans="2:13" ht="14.25">
      <c r="B467" s="329"/>
      <c r="C467" s="249"/>
      <c r="D467" s="249">
        <v>11</v>
      </c>
      <c r="E467" s="248">
        <v>2.7204775383306048</v>
      </c>
      <c r="F467" s="248">
        <v>25.519554392480895</v>
      </c>
      <c r="G467" s="248">
        <v>26.982200036984786</v>
      </c>
      <c r="H467" s="248">
        <v>30.971291127846065</v>
      </c>
      <c r="I467" s="86"/>
      <c r="J467" s="262">
        <f t="shared" si="25"/>
        <v>25.519554392480895</v>
      </c>
      <c r="K467" s="261"/>
      <c r="L467" s="261"/>
      <c r="M467" s="263">
        <v>42166</v>
      </c>
    </row>
    <row r="468" spans="2:13" ht="14.25">
      <c r="B468" s="329"/>
      <c r="C468" s="249"/>
      <c r="D468" s="249">
        <v>12</v>
      </c>
      <c r="E468" s="248">
        <v>2.676345466250512</v>
      </c>
      <c r="F468" s="248">
        <v>26.002876774723319</v>
      </c>
      <c r="G468" s="248">
        <v>27.844149327503565</v>
      </c>
      <c r="H468" s="248">
        <v>31.128757261015888</v>
      </c>
      <c r="I468" s="86"/>
      <c r="J468" s="262">
        <f t="shared" si="25"/>
        <v>26.002876774723319</v>
      </c>
      <c r="K468" s="261"/>
      <c r="L468" s="261"/>
      <c r="M468" s="263">
        <v>42167</v>
      </c>
    </row>
    <row r="469" spans="2:13" ht="14.25">
      <c r="B469" s="329"/>
      <c r="C469" s="249"/>
      <c r="D469" s="249">
        <v>13</v>
      </c>
      <c r="E469" s="248">
        <v>2.7155528300048406</v>
      </c>
      <c r="F469" s="248">
        <v>26.335114862643216</v>
      </c>
      <c r="G469" s="248">
        <v>28.932248880419202</v>
      </c>
      <c r="H469" s="248">
        <v>31.175606630705506</v>
      </c>
      <c r="I469" s="86"/>
      <c r="J469" s="262">
        <f t="shared" si="25"/>
        <v>26.335114862643216</v>
      </c>
      <c r="K469" s="261"/>
      <c r="L469" s="261"/>
      <c r="M469" s="263">
        <v>42168</v>
      </c>
    </row>
    <row r="470" spans="2:13" ht="14.25">
      <c r="B470" s="329"/>
      <c r="C470" s="249"/>
      <c r="D470" s="249">
        <v>14</v>
      </c>
      <c r="E470" s="248">
        <v>2.2423290788904908</v>
      </c>
      <c r="F470" s="248">
        <v>26.607480722792861</v>
      </c>
      <c r="G470" s="248">
        <v>27.130484755853537</v>
      </c>
      <c r="H470" s="248">
        <v>31.649704240974032</v>
      </c>
      <c r="I470" s="86"/>
      <c r="J470" s="262">
        <f t="shared" si="25"/>
        <v>26.607480722792861</v>
      </c>
      <c r="K470" s="261"/>
      <c r="L470" s="264" t="s">
        <v>159</v>
      </c>
      <c r="M470" s="263">
        <v>42169</v>
      </c>
    </row>
    <row r="471" spans="2:13" ht="14.25">
      <c r="B471" s="329">
        <v>42522</v>
      </c>
      <c r="C471" s="249"/>
      <c r="D471" s="249">
        <v>15</v>
      </c>
      <c r="E471" s="248">
        <v>2.5957906143283322</v>
      </c>
      <c r="F471" s="248">
        <v>26.94523586304404</v>
      </c>
      <c r="G471" s="248">
        <v>23.600323260122313</v>
      </c>
      <c r="H471" s="248">
        <v>30.983570828492802</v>
      </c>
      <c r="I471" s="86"/>
      <c r="J471" s="262">
        <f t="shared" si="25"/>
        <v>26.94523586304404</v>
      </c>
      <c r="K471" s="261"/>
      <c r="L471" s="261"/>
      <c r="M471" s="263">
        <v>42170</v>
      </c>
    </row>
    <row r="472" spans="2:13" ht="14.25">
      <c r="B472" s="329"/>
      <c r="C472" s="249"/>
      <c r="D472" s="249">
        <v>16</v>
      </c>
      <c r="E472" s="248">
        <v>2.734658942791814</v>
      </c>
      <c r="F472" s="248">
        <v>26.989572319452353</v>
      </c>
      <c r="G472" s="248">
        <v>22.599305970808153</v>
      </c>
      <c r="H472" s="248">
        <v>32.578158546533892</v>
      </c>
      <c r="I472" s="86"/>
      <c r="J472" s="262">
        <f t="shared" si="25"/>
        <v>26.989572319452353</v>
      </c>
      <c r="K472" s="261"/>
      <c r="L472" s="261"/>
      <c r="M472" s="263">
        <v>42171</v>
      </c>
    </row>
    <row r="473" spans="2:13" ht="14.25">
      <c r="B473" s="329"/>
      <c r="C473" s="249"/>
      <c r="D473" s="249">
        <v>17</v>
      </c>
      <c r="E473" s="248">
        <v>2.8259288115456425</v>
      </c>
      <c r="F473" s="248">
        <v>26.942136338422451</v>
      </c>
      <c r="G473" s="248">
        <v>23.163722217885446</v>
      </c>
      <c r="H473" s="248">
        <v>34.019243296120145</v>
      </c>
      <c r="I473" s="86"/>
      <c r="J473" s="262">
        <f t="shared" si="25"/>
        <v>26.942136338422451</v>
      </c>
      <c r="K473" s="261"/>
      <c r="L473" s="261"/>
      <c r="M473" s="263">
        <v>42172</v>
      </c>
    </row>
    <row r="474" spans="2:13" ht="14.25">
      <c r="B474" s="329"/>
      <c r="C474" s="249"/>
      <c r="D474" s="249">
        <v>18</v>
      </c>
      <c r="E474" s="248">
        <v>2.5705129281010604</v>
      </c>
      <c r="F474" s="248">
        <v>27.189038673117793</v>
      </c>
      <c r="G474" s="248">
        <v>23.627045787761816</v>
      </c>
      <c r="H474" s="248">
        <v>33.852551002384928</v>
      </c>
      <c r="I474" s="86"/>
      <c r="J474" s="262">
        <f t="shared" si="25"/>
        <v>27.189038673117793</v>
      </c>
      <c r="K474" s="261"/>
      <c r="L474" s="261"/>
      <c r="M474" s="263">
        <v>42173</v>
      </c>
    </row>
    <row r="475" spans="2:13" ht="14.25">
      <c r="B475" s="329"/>
      <c r="C475" s="249"/>
      <c r="D475" s="249">
        <v>19</v>
      </c>
      <c r="E475" s="248">
        <v>2.4130578646330445</v>
      </c>
      <c r="F475" s="248">
        <v>27.137031286919854</v>
      </c>
      <c r="G475" s="248">
        <v>25.747983027188631</v>
      </c>
      <c r="H475" s="248">
        <v>32.577699807914669</v>
      </c>
      <c r="I475" s="86"/>
      <c r="J475" s="262">
        <f t="shared" si="25"/>
        <v>27.137031286919854</v>
      </c>
      <c r="K475" s="261"/>
      <c r="L475" s="261"/>
      <c r="M475" s="263">
        <v>42174</v>
      </c>
    </row>
    <row r="476" spans="2:13" ht="14.25">
      <c r="B476" s="329"/>
      <c r="C476" s="249"/>
      <c r="D476" s="249">
        <v>20</v>
      </c>
      <c r="E476" s="248">
        <v>2.8754141013083196</v>
      </c>
      <c r="F476" s="248">
        <v>27.482049245716347</v>
      </c>
      <c r="G476" s="248">
        <v>28.242419699936615</v>
      </c>
      <c r="H476" s="248">
        <v>32.632654808680236</v>
      </c>
      <c r="I476" s="86"/>
      <c r="J476" s="262">
        <f t="shared" si="25"/>
        <v>27.482049245716347</v>
      </c>
      <c r="K476" s="261"/>
      <c r="L476" s="261"/>
      <c r="M476" s="263">
        <v>42175</v>
      </c>
    </row>
    <row r="477" spans="2:13" ht="14.25">
      <c r="B477" s="329"/>
      <c r="C477" s="249"/>
      <c r="D477" s="249">
        <v>21</v>
      </c>
      <c r="E477" s="248">
        <v>2.9866353300643897</v>
      </c>
      <c r="F477" s="248">
        <v>27.689567775104575</v>
      </c>
      <c r="G477" s="248">
        <v>30.313863640427726</v>
      </c>
      <c r="H477" s="248">
        <v>33.008852669434319</v>
      </c>
      <c r="I477" s="86"/>
      <c r="J477" s="262">
        <f t="shared" si="25"/>
        <v>27.689567775104575</v>
      </c>
      <c r="K477" s="261"/>
      <c r="L477" s="261"/>
      <c r="M477" s="263">
        <v>42176</v>
      </c>
    </row>
    <row r="478" spans="2:13" ht="14.25">
      <c r="B478" s="329"/>
      <c r="C478" s="249"/>
      <c r="D478" s="249">
        <v>22</v>
      </c>
      <c r="E478" s="248">
        <v>2.9302609190378353</v>
      </c>
      <c r="F478" s="248">
        <v>27.88958162627112</v>
      </c>
      <c r="G478" s="248">
        <v>30.855574468468312</v>
      </c>
      <c r="H478" s="248">
        <v>31.350370722645113</v>
      </c>
      <c r="I478" s="86"/>
      <c r="J478" s="262">
        <f t="shared" si="25"/>
        <v>27.88958162627112</v>
      </c>
      <c r="K478" s="261"/>
      <c r="L478" s="261"/>
      <c r="M478" s="263">
        <v>42177</v>
      </c>
    </row>
    <row r="479" spans="2:13" ht="14.25">
      <c r="B479" s="329"/>
      <c r="C479" s="249"/>
      <c r="D479" s="249">
        <v>23</v>
      </c>
      <c r="E479" s="248">
        <v>2.5012858988682267</v>
      </c>
      <c r="F479" s="248">
        <v>27.876043638165807</v>
      </c>
      <c r="G479" s="248">
        <v>29.845308810736146</v>
      </c>
      <c r="H479" s="248">
        <v>31.105510056518291</v>
      </c>
      <c r="I479" s="86"/>
      <c r="J479" s="262">
        <f t="shared" si="25"/>
        <v>27.876043638165807</v>
      </c>
      <c r="K479" s="261"/>
      <c r="L479" s="261"/>
      <c r="M479" s="263">
        <v>42178</v>
      </c>
    </row>
    <row r="480" spans="2:13" ht="14.25">
      <c r="B480" s="329"/>
      <c r="C480" s="249"/>
      <c r="D480" s="249">
        <v>24</v>
      </c>
      <c r="E480" s="248">
        <v>2.0339375858637108</v>
      </c>
      <c r="F480" s="248">
        <v>27.879886007226773</v>
      </c>
      <c r="G480" s="248">
        <v>28.648940214501451</v>
      </c>
      <c r="H480" s="248">
        <v>30.956126916716041</v>
      </c>
      <c r="I480" s="86"/>
      <c r="J480" s="262">
        <f t="shared" si="25"/>
        <v>27.879886007226773</v>
      </c>
      <c r="K480" s="261"/>
      <c r="L480" s="261"/>
      <c r="M480" s="263">
        <v>42179</v>
      </c>
    </row>
    <row r="481" spans="2:13" ht="14.25">
      <c r="B481" s="329"/>
      <c r="C481" s="249"/>
      <c r="D481" s="249">
        <v>25</v>
      </c>
      <c r="E481" s="248">
        <v>2.258244829736137</v>
      </c>
      <c r="F481" s="248">
        <v>27.867379299064886</v>
      </c>
      <c r="G481" s="248">
        <v>27.49785501851002</v>
      </c>
      <c r="H481" s="248">
        <v>30.283532144914002</v>
      </c>
      <c r="I481" s="86"/>
      <c r="J481" s="262">
        <f t="shared" si="25"/>
        <v>27.867379299064886</v>
      </c>
      <c r="K481" s="261"/>
      <c r="L481" s="261"/>
      <c r="M481" s="263">
        <v>42180</v>
      </c>
    </row>
    <row r="482" spans="2:13" ht="14.25">
      <c r="B482" s="329"/>
      <c r="C482" s="249"/>
      <c r="D482" s="249">
        <v>26</v>
      </c>
      <c r="E482" s="248">
        <v>2.3105515059774593</v>
      </c>
      <c r="F482" s="248">
        <v>28.190391351354503</v>
      </c>
      <c r="G482" s="248">
        <v>26.627233718762064</v>
      </c>
      <c r="H482" s="248">
        <v>29.477179095702148</v>
      </c>
      <c r="I482" s="86"/>
      <c r="J482" s="262">
        <f t="shared" si="25"/>
        <v>28.190391351354503</v>
      </c>
      <c r="K482" s="261"/>
      <c r="L482" s="261"/>
      <c r="M482" s="263">
        <v>42181</v>
      </c>
    </row>
    <row r="483" spans="2:13" ht="14.25">
      <c r="B483" s="329"/>
      <c r="C483" s="249"/>
      <c r="D483" s="249">
        <v>27</v>
      </c>
      <c r="E483" s="248">
        <v>2.4735742399007985</v>
      </c>
      <c r="F483" s="248">
        <v>28.165511607603165</v>
      </c>
      <c r="G483" s="248">
        <v>28.844992828716496</v>
      </c>
      <c r="H483" s="248">
        <v>28.252719676277348</v>
      </c>
      <c r="I483" s="86"/>
      <c r="J483" s="262">
        <f t="shared" si="25"/>
        <v>28.165511607603165</v>
      </c>
      <c r="K483" s="261"/>
      <c r="L483" s="261"/>
      <c r="M483" s="263">
        <v>42182</v>
      </c>
    </row>
    <row r="484" spans="2:13" ht="14.25">
      <c r="B484" s="329"/>
      <c r="C484" s="249"/>
      <c r="D484" s="249">
        <v>28</v>
      </c>
      <c r="E484" s="248">
        <v>2.4613960330012836</v>
      </c>
      <c r="F484" s="248">
        <v>28.109436523991782</v>
      </c>
      <c r="G484" s="248">
        <v>29.964616592311643</v>
      </c>
      <c r="H484" s="248">
        <v>27.440984526568482</v>
      </c>
      <c r="I484" s="86"/>
      <c r="J484" s="262">
        <f t="shared" si="25"/>
        <v>27.440984526568482</v>
      </c>
      <c r="K484" s="261"/>
      <c r="L484" s="261"/>
      <c r="M484" s="263">
        <v>42183</v>
      </c>
    </row>
    <row r="485" spans="2:13" ht="14.25">
      <c r="B485" s="329"/>
      <c r="C485" s="249"/>
      <c r="D485" s="249">
        <v>29</v>
      </c>
      <c r="E485" s="248">
        <v>2.1614433108483584</v>
      </c>
      <c r="F485" s="248">
        <v>28.366686530039313</v>
      </c>
      <c r="G485" s="248">
        <v>29.223893773530843</v>
      </c>
      <c r="H485" s="248">
        <v>24.90853929470472</v>
      </c>
      <c r="I485" s="86"/>
      <c r="J485" s="262">
        <f t="shared" si="25"/>
        <v>24.90853929470472</v>
      </c>
      <c r="K485" s="261"/>
      <c r="L485" s="261"/>
      <c r="M485" s="263">
        <v>42184</v>
      </c>
    </row>
    <row r="486" spans="2:13" ht="14.25">
      <c r="B486" s="329"/>
      <c r="C486" s="249"/>
      <c r="D486" s="249">
        <v>30</v>
      </c>
      <c r="E486" s="248">
        <v>2.3125483730138758</v>
      </c>
      <c r="F486" s="248">
        <v>28.587666347188161</v>
      </c>
      <c r="G486" s="248">
        <v>29.173334442217882</v>
      </c>
      <c r="H486" s="248">
        <v>23.905939194625709</v>
      </c>
      <c r="I486" s="86"/>
      <c r="J486" s="262">
        <f t="shared" si="25"/>
        <v>23.905939194625709</v>
      </c>
      <c r="K486" s="261">
        <v>35</v>
      </c>
      <c r="L486" s="261"/>
      <c r="M486" s="263">
        <v>42185</v>
      </c>
    </row>
    <row r="487" spans="2:13" ht="14.25">
      <c r="B487" s="329"/>
      <c r="C487" s="249">
        <v>7</v>
      </c>
      <c r="D487" s="249">
        <v>1</v>
      </c>
      <c r="E487" s="248">
        <v>2.571052186226392</v>
      </c>
      <c r="F487" s="248">
        <v>28.296791528582744</v>
      </c>
      <c r="G487" s="248">
        <v>29.237134161160995</v>
      </c>
      <c r="H487" s="248">
        <v>23.956330114473161</v>
      </c>
      <c r="I487" s="86"/>
      <c r="J487" s="262">
        <f t="shared" si="25"/>
        <v>23.956330114473161</v>
      </c>
      <c r="K487" s="261"/>
      <c r="L487" s="261"/>
      <c r="M487" s="263">
        <v>42186</v>
      </c>
    </row>
    <row r="488" spans="2:13" ht="14.25">
      <c r="B488" s="329"/>
      <c r="C488" s="249"/>
      <c r="D488" s="249">
        <v>2</v>
      </c>
      <c r="E488" s="248">
        <v>2.5498616945865638</v>
      </c>
      <c r="F488" s="248">
        <v>28.021204106479846</v>
      </c>
      <c r="G488" s="248">
        <v>29.450301371437575</v>
      </c>
      <c r="H488" s="248">
        <v>27.626104136295559</v>
      </c>
      <c r="I488" s="86"/>
      <c r="J488" s="262">
        <f t="shared" si="25"/>
        <v>27.626104136295559</v>
      </c>
      <c r="K488" s="261"/>
      <c r="L488" s="261"/>
      <c r="M488" s="263">
        <v>42187</v>
      </c>
    </row>
    <row r="489" spans="2:13" ht="14.25">
      <c r="B489" s="329"/>
      <c r="C489" s="249"/>
      <c r="D489" s="249">
        <v>3</v>
      </c>
      <c r="E489" s="248">
        <v>2.1993258459463578</v>
      </c>
      <c r="F489" s="248">
        <v>28.041016745081919</v>
      </c>
      <c r="G489" s="248">
        <v>30.506401904252382</v>
      </c>
      <c r="H489" s="248">
        <v>30.079061541717191</v>
      </c>
      <c r="I489" s="86"/>
      <c r="J489" s="262">
        <f t="shared" si="25"/>
        <v>28.041016745081919</v>
      </c>
      <c r="K489" s="261"/>
      <c r="L489" s="261"/>
      <c r="M489" s="263">
        <v>42188</v>
      </c>
    </row>
    <row r="490" spans="2:13" ht="14.25">
      <c r="B490" s="329"/>
      <c r="C490" s="249"/>
      <c r="D490" s="249">
        <v>4</v>
      </c>
      <c r="E490" s="248">
        <v>1.8225230712665792</v>
      </c>
      <c r="F490" s="248">
        <v>27.977293695400327</v>
      </c>
      <c r="G490" s="248">
        <v>29.632585518942072</v>
      </c>
      <c r="H490" s="248">
        <v>31.918423321987138</v>
      </c>
      <c r="I490" s="86"/>
      <c r="J490" s="262">
        <f t="shared" si="25"/>
        <v>27.977293695400327</v>
      </c>
      <c r="K490" s="261"/>
      <c r="L490" s="261"/>
      <c r="M490" s="263">
        <v>42189</v>
      </c>
    </row>
    <row r="491" spans="2:13" ht="14.25">
      <c r="B491" s="329"/>
      <c r="C491" s="249"/>
      <c r="D491" s="249">
        <v>5</v>
      </c>
      <c r="E491" s="248">
        <v>1.8427204092920169</v>
      </c>
      <c r="F491" s="248">
        <v>27.920190172845537</v>
      </c>
      <c r="G491" s="248">
        <v>29.757749988200455</v>
      </c>
      <c r="H491" s="248">
        <v>30.016615890529145</v>
      </c>
      <c r="I491" s="86"/>
      <c r="J491" s="262">
        <f t="shared" si="25"/>
        <v>27.920190172845537</v>
      </c>
      <c r="K491" s="261"/>
      <c r="L491" s="261"/>
      <c r="M491" s="263">
        <v>42190</v>
      </c>
    </row>
    <row r="492" spans="2:13" ht="14.25">
      <c r="B492" s="329"/>
      <c r="C492" s="249"/>
      <c r="D492" s="249">
        <v>6</v>
      </c>
      <c r="E492" s="248">
        <v>1.9623716930600967</v>
      </c>
      <c r="F492" s="248">
        <v>27.808125010060817</v>
      </c>
      <c r="G492" s="248">
        <v>30.762983744188027</v>
      </c>
      <c r="H492" s="248">
        <v>27.01549447876079</v>
      </c>
      <c r="I492" s="86"/>
      <c r="J492" s="262">
        <f t="shared" si="25"/>
        <v>27.01549447876079</v>
      </c>
      <c r="K492" s="261"/>
      <c r="L492" s="261"/>
      <c r="M492" s="263">
        <v>42191</v>
      </c>
    </row>
    <row r="493" spans="2:13" ht="14.25">
      <c r="B493" s="329"/>
      <c r="C493" s="249"/>
      <c r="D493" s="249">
        <v>7</v>
      </c>
      <c r="E493" s="248">
        <v>1.8613295386814881</v>
      </c>
      <c r="F493" s="248">
        <v>28.324980449704849</v>
      </c>
      <c r="G493" s="248">
        <v>29.777467368575255</v>
      </c>
      <c r="H493" s="248">
        <v>27.691260466450231</v>
      </c>
      <c r="I493" s="86"/>
      <c r="J493" s="262">
        <f t="shared" si="25"/>
        <v>27.691260466450231</v>
      </c>
      <c r="K493" s="261"/>
      <c r="L493" s="261"/>
      <c r="M493" s="263">
        <v>42192</v>
      </c>
    </row>
    <row r="494" spans="2:13" ht="14.25">
      <c r="B494" s="329"/>
      <c r="C494" s="249"/>
      <c r="D494" s="249">
        <v>8</v>
      </c>
      <c r="E494" s="248">
        <v>2.0511084758622076</v>
      </c>
      <c r="F494" s="248">
        <v>28.621524122857654</v>
      </c>
      <c r="G494" s="248">
        <v>31.229143025173471</v>
      </c>
      <c r="H494" s="248">
        <v>27.716396557921474</v>
      </c>
      <c r="I494" s="86"/>
      <c r="J494" s="262">
        <f t="shared" si="25"/>
        <v>27.716396557921474</v>
      </c>
      <c r="K494" s="261"/>
      <c r="L494" s="261"/>
      <c r="M494" s="263">
        <v>42193</v>
      </c>
    </row>
    <row r="495" spans="2:13" ht="14.25">
      <c r="B495" s="329"/>
      <c r="C495" s="249"/>
      <c r="D495" s="249">
        <v>9</v>
      </c>
      <c r="E495" s="248">
        <v>2.0983488028718478</v>
      </c>
      <c r="F495" s="248">
        <v>28.675354065201159</v>
      </c>
      <c r="G495" s="248">
        <v>32.811312177452365</v>
      </c>
      <c r="H495" s="248">
        <v>29.428167350624484</v>
      </c>
      <c r="I495" s="86"/>
      <c r="J495" s="262">
        <f t="shared" si="25"/>
        <v>28.675354065201159</v>
      </c>
      <c r="K495" s="261"/>
      <c r="L495" s="261"/>
      <c r="M495" s="263">
        <v>42194</v>
      </c>
    </row>
    <row r="496" spans="2:13" ht="14.25">
      <c r="B496" s="329"/>
      <c r="C496" s="249"/>
      <c r="D496" s="249">
        <v>10</v>
      </c>
      <c r="E496" s="248">
        <v>2.5778169903697545</v>
      </c>
      <c r="F496" s="248">
        <v>28.770977315157428</v>
      </c>
      <c r="G496" s="248">
        <v>32.771551398840884</v>
      </c>
      <c r="H496" s="248">
        <v>29.012441760133783</v>
      </c>
      <c r="I496" s="86"/>
      <c r="J496" s="262">
        <f t="shared" si="25"/>
        <v>28.770977315157428</v>
      </c>
      <c r="K496" s="261"/>
      <c r="L496" s="261"/>
      <c r="M496" s="263">
        <v>42195</v>
      </c>
    </row>
    <row r="497" spans="2:13" ht="14.25">
      <c r="B497" s="329"/>
      <c r="C497" s="249"/>
      <c r="D497" s="249">
        <v>11</v>
      </c>
      <c r="E497" s="248">
        <v>2.2969194843917302</v>
      </c>
      <c r="F497" s="248">
        <v>28.929009025822388</v>
      </c>
      <c r="G497" s="248">
        <v>31.014933605340325</v>
      </c>
      <c r="H497" s="248">
        <v>30.771709801330125</v>
      </c>
      <c r="I497" s="86"/>
      <c r="J497" s="262">
        <f t="shared" si="25"/>
        <v>28.929009025822388</v>
      </c>
      <c r="K497" s="261"/>
      <c r="L497" s="261"/>
      <c r="M497" s="263">
        <v>42196</v>
      </c>
    </row>
    <row r="498" spans="2:13" ht="14.25">
      <c r="B498" s="329"/>
      <c r="C498" s="249"/>
      <c r="D498" s="249">
        <v>12</v>
      </c>
      <c r="E498" s="248">
        <v>2.058110512774566</v>
      </c>
      <c r="F498" s="248">
        <v>29.218680763103283</v>
      </c>
      <c r="G498" s="248">
        <v>29.436482770435802</v>
      </c>
      <c r="H498" s="248">
        <v>32.206782606213707</v>
      </c>
      <c r="I498" s="86"/>
      <c r="J498" s="262">
        <f t="shared" si="25"/>
        <v>29.218680763103283</v>
      </c>
      <c r="K498" s="261"/>
      <c r="L498" s="261"/>
      <c r="M498" s="263">
        <v>42197</v>
      </c>
    </row>
    <row r="499" spans="2:13" ht="14.25">
      <c r="B499" s="329"/>
      <c r="C499" s="249"/>
      <c r="D499" s="249">
        <v>13</v>
      </c>
      <c r="E499" s="248">
        <v>1.8064998117233586</v>
      </c>
      <c r="F499" s="248">
        <v>29.309015214281523</v>
      </c>
      <c r="G499" s="248">
        <v>27.628638944939691</v>
      </c>
      <c r="H499" s="248">
        <v>31.540961972467048</v>
      </c>
      <c r="I499" s="86"/>
      <c r="J499" s="262">
        <f t="shared" ref="J499:J562" si="26">IF(H499&gt;F499,F499,H499)</f>
        <v>29.309015214281523</v>
      </c>
      <c r="K499" s="261"/>
      <c r="L499" s="261"/>
      <c r="M499" s="263">
        <v>42198</v>
      </c>
    </row>
    <row r="500" spans="2:13" ht="14.25">
      <c r="B500" s="329"/>
      <c r="C500" s="249"/>
      <c r="D500" s="249">
        <v>14</v>
      </c>
      <c r="E500" s="248">
        <v>1.8458190206549183</v>
      </c>
      <c r="F500" s="248">
        <v>29.086628554377882</v>
      </c>
      <c r="G500" s="248">
        <v>27.682583811555016</v>
      </c>
      <c r="H500" s="248">
        <v>31.327943583624858</v>
      </c>
      <c r="I500" s="86"/>
      <c r="J500" s="262">
        <f t="shared" si="26"/>
        <v>29.086628554377882</v>
      </c>
      <c r="K500" s="261"/>
      <c r="L500" s="264" t="s">
        <v>160</v>
      </c>
      <c r="M500" s="263">
        <v>42199</v>
      </c>
    </row>
    <row r="501" spans="2:13" ht="14.25">
      <c r="B501" s="329">
        <v>42552</v>
      </c>
      <c r="C501" s="249"/>
      <c r="D501" s="249">
        <v>15</v>
      </c>
      <c r="E501" s="248">
        <v>1.9108164657859885</v>
      </c>
      <c r="F501" s="248">
        <v>29.55042385444639</v>
      </c>
      <c r="G501" s="248">
        <v>28.816152646806696</v>
      </c>
      <c r="H501" s="248">
        <v>31.461535898887259</v>
      </c>
      <c r="I501" s="86"/>
      <c r="J501" s="262">
        <f t="shared" si="26"/>
        <v>29.55042385444639</v>
      </c>
      <c r="K501" s="261"/>
      <c r="L501" s="261"/>
      <c r="M501" s="263">
        <v>42200</v>
      </c>
    </row>
    <row r="502" spans="2:13" ht="14.25">
      <c r="B502" s="329"/>
      <c r="C502" s="249"/>
      <c r="D502" s="249">
        <v>16</v>
      </c>
      <c r="E502" s="248">
        <v>1.9410971834644948</v>
      </c>
      <c r="F502" s="248">
        <v>29.778143219340301</v>
      </c>
      <c r="G502" s="248">
        <v>30.660272894138817</v>
      </c>
      <c r="H502" s="248">
        <v>32.573646490412621</v>
      </c>
      <c r="I502" s="86"/>
      <c r="J502" s="262">
        <f t="shared" si="26"/>
        <v>29.778143219340301</v>
      </c>
      <c r="K502" s="261"/>
      <c r="L502" s="261"/>
      <c r="M502" s="263">
        <v>42201</v>
      </c>
    </row>
    <row r="503" spans="2:13" ht="14.25">
      <c r="B503" s="329"/>
      <c r="C503" s="249"/>
      <c r="D503" s="249">
        <v>17</v>
      </c>
      <c r="E503" s="248">
        <v>1.7857029531688</v>
      </c>
      <c r="F503" s="248">
        <v>29.993032978613812</v>
      </c>
      <c r="G503" s="248">
        <v>32.340560471505334</v>
      </c>
      <c r="H503" s="248">
        <v>32.7467269910467</v>
      </c>
      <c r="I503" s="86"/>
      <c r="J503" s="262">
        <f t="shared" si="26"/>
        <v>29.993032978613812</v>
      </c>
      <c r="K503" s="261"/>
      <c r="L503" s="261"/>
      <c r="M503" s="263">
        <v>42202</v>
      </c>
    </row>
    <row r="504" spans="2:13" ht="14.25">
      <c r="B504" s="329"/>
      <c r="C504" s="249"/>
      <c r="D504" s="249">
        <v>18</v>
      </c>
      <c r="E504" s="248">
        <v>2.1849850673480349</v>
      </c>
      <c r="F504" s="248">
        <v>30.317383245098991</v>
      </c>
      <c r="G504" s="248">
        <v>33.581412933276333</v>
      </c>
      <c r="H504" s="248">
        <v>32.391520627401988</v>
      </c>
      <c r="I504" s="86"/>
      <c r="J504" s="262">
        <f t="shared" si="26"/>
        <v>30.317383245098991</v>
      </c>
      <c r="K504" s="261"/>
      <c r="L504" s="261"/>
      <c r="M504" s="263">
        <v>42203</v>
      </c>
    </row>
    <row r="505" spans="2:13" ht="14.25">
      <c r="B505" s="329"/>
      <c r="C505" s="249"/>
      <c r="D505" s="249">
        <v>19</v>
      </c>
      <c r="E505" s="248">
        <v>2.4078009251934658</v>
      </c>
      <c r="F505" s="248">
        <v>30.397184647338662</v>
      </c>
      <c r="G505" s="248">
        <v>33.219734457469166</v>
      </c>
      <c r="H505" s="248">
        <v>29.940285029396531</v>
      </c>
      <c r="I505" s="86"/>
      <c r="J505" s="262">
        <f t="shared" si="26"/>
        <v>29.940285029396531</v>
      </c>
      <c r="K505" s="261"/>
      <c r="L505" s="261"/>
      <c r="M505" s="263">
        <v>42204</v>
      </c>
    </row>
    <row r="506" spans="2:13" ht="14.25">
      <c r="B506" s="329"/>
      <c r="C506" s="249"/>
      <c r="D506" s="249">
        <v>20</v>
      </c>
      <c r="E506" s="248">
        <v>2.1252601280583909</v>
      </c>
      <c r="F506" s="248">
        <v>30.195752346579773</v>
      </c>
      <c r="G506" s="248">
        <v>30.974186942031107</v>
      </c>
      <c r="H506" s="248">
        <v>28.172172283348182</v>
      </c>
      <c r="I506" s="86"/>
      <c r="J506" s="262">
        <f t="shared" si="26"/>
        <v>28.172172283348182</v>
      </c>
      <c r="K506" s="261"/>
      <c r="L506" s="261"/>
      <c r="M506" s="263">
        <v>42205</v>
      </c>
    </row>
    <row r="507" spans="2:13" ht="14.25">
      <c r="B507" s="329"/>
      <c r="C507" s="249"/>
      <c r="D507" s="249">
        <v>21</v>
      </c>
      <c r="E507" s="248">
        <v>2.0959760483929744</v>
      </c>
      <c r="F507" s="248">
        <v>30.232322485724129</v>
      </c>
      <c r="G507" s="248">
        <v>30.726958954750714</v>
      </c>
      <c r="H507" s="248">
        <v>28.497467689462578</v>
      </c>
      <c r="I507" s="86"/>
      <c r="J507" s="262">
        <f t="shared" si="26"/>
        <v>28.497467689462578</v>
      </c>
      <c r="K507" s="261"/>
      <c r="L507" s="261"/>
      <c r="M507" s="263">
        <v>42206</v>
      </c>
    </row>
    <row r="508" spans="2:13" ht="14.25">
      <c r="B508" s="329"/>
      <c r="C508" s="249"/>
      <c r="D508" s="249">
        <v>22</v>
      </c>
      <c r="E508" s="248">
        <v>1.7003495653383225</v>
      </c>
      <c r="F508" s="248">
        <v>29.967501956171223</v>
      </c>
      <c r="G508" s="248">
        <v>29.490182414876315</v>
      </c>
      <c r="H508" s="248">
        <v>29.451890755771508</v>
      </c>
      <c r="I508" s="86"/>
      <c r="J508" s="262">
        <f t="shared" si="26"/>
        <v>29.451890755771508</v>
      </c>
      <c r="K508" s="261"/>
      <c r="L508" s="261"/>
      <c r="M508" s="263">
        <v>42207</v>
      </c>
    </row>
    <row r="509" spans="2:13" ht="14.25">
      <c r="B509" s="329"/>
      <c r="C509" s="249"/>
      <c r="D509" s="249">
        <v>23</v>
      </c>
      <c r="E509" s="248">
        <v>1.7781287074597736</v>
      </c>
      <c r="F509" s="248">
        <v>30.050105484103842</v>
      </c>
      <c r="G509" s="248">
        <v>29.26326651125375</v>
      </c>
      <c r="H509" s="248">
        <v>30.202507898384496</v>
      </c>
      <c r="I509" s="86"/>
      <c r="J509" s="262">
        <f t="shared" si="26"/>
        <v>30.050105484103842</v>
      </c>
      <c r="K509" s="261"/>
      <c r="L509" s="261"/>
      <c r="M509" s="263">
        <v>42208</v>
      </c>
    </row>
    <row r="510" spans="2:13" ht="14.25">
      <c r="B510" s="329"/>
      <c r="C510" s="249"/>
      <c r="D510" s="249">
        <v>24</v>
      </c>
      <c r="E510" s="248">
        <v>2.0168028061048267</v>
      </c>
      <c r="F510" s="248">
        <v>30.257481212845661</v>
      </c>
      <c r="G510" s="248">
        <v>30.578799972343084</v>
      </c>
      <c r="H510" s="248">
        <v>29.619729509184694</v>
      </c>
      <c r="I510" s="86"/>
      <c r="J510" s="262">
        <f t="shared" si="26"/>
        <v>29.619729509184694</v>
      </c>
      <c r="K510" s="261"/>
      <c r="L510" s="261"/>
      <c r="M510" s="263">
        <v>42209</v>
      </c>
    </row>
    <row r="511" spans="2:13" ht="14.25">
      <c r="B511" s="329"/>
      <c r="C511" s="249"/>
      <c r="D511" s="249">
        <v>25</v>
      </c>
      <c r="E511" s="248">
        <v>1.4842265136166368</v>
      </c>
      <c r="F511" s="248">
        <v>30.031902953817113</v>
      </c>
      <c r="G511" s="248">
        <v>31.943784556426262</v>
      </c>
      <c r="H511" s="248">
        <v>28.526275175039405</v>
      </c>
      <c r="I511" s="86"/>
      <c r="J511" s="262">
        <f t="shared" si="26"/>
        <v>28.526275175039405</v>
      </c>
      <c r="K511" s="261"/>
      <c r="L511" s="261"/>
      <c r="M511" s="263">
        <v>42210</v>
      </c>
    </row>
    <row r="512" spans="2:13" ht="14.25">
      <c r="B512" s="329"/>
      <c r="C512" s="249"/>
      <c r="D512" s="249">
        <v>26</v>
      </c>
      <c r="E512" s="248">
        <v>1.4538334899925502</v>
      </c>
      <c r="F512" s="248">
        <v>30.191368360295037</v>
      </c>
      <c r="G512" s="248">
        <v>32.395328799458454</v>
      </c>
      <c r="H512" s="248">
        <v>29.877154682689515</v>
      </c>
      <c r="I512" s="86"/>
      <c r="J512" s="262">
        <f t="shared" si="26"/>
        <v>29.877154682689515</v>
      </c>
      <c r="K512" s="261"/>
      <c r="L512" s="261"/>
      <c r="M512" s="263">
        <v>42211</v>
      </c>
    </row>
    <row r="513" spans="2:13" ht="14.25">
      <c r="B513" s="329"/>
      <c r="C513" s="249"/>
      <c r="D513" s="249">
        <v>27</v>
      </c>
      <c r="E513" s="248">
        <v>1.4249645159217188</v>
      </c>
      <c r="F513" s="248">
        <v>29.965845206495338</v>
      </c>
      <c r="G513" s="248">
        <v>31.02983231520566</v>
      </c>
      <c r="H513" s="248">
        <v>32.098209401263382</v>
      </c>
      <c r="I513" s="86"/>
      <c r="J513" s="262">
        <f t="shared" si="26"/>
        <v>29.965845206495338</v>
      </c>
      <c r="K513" s="261"/>
      <c r="L513" s="261"/>
      <c r="M513" s="263">
        <v>42212</v>
      </c>
    </row>
    <row r="514" spans="2:13" ht="14.25">
      <c r="B514" s="329"/>
      <c r="C514" s="249"/>
      <c r="D514" s="249">
        <v>28</v>
      </c>
      <c r="E514" s="248">
        <v>1.6640466501870228</v>
      </c>
      <c r="F514" s="248">
        <v>30.186132753159789</v>
      </c>
      <c r="G514" s="248">
        <v>31.593366690641155</v>
      </c>
      <c r="H514" s="248">
        <v>32.346999688956373</v>
      </c>
      <c r="I514" s="86"/>
      <c r="J514" s="262">
        <f t="shared" si="26"/>
        <v>30.186132753159789</v>
      </c>
      <c r="K514" s="261"/>
      <c r="L514" s="261"/>
      <c r="M514" s="263">
        <v>42213</v>
      </c>
    </row>
    <row r="515" spans="2:13" ht="14.25">
      <c r="B515" s="329"/>
      <c r="C515" s="249"/>
      <c r="D515" s="249">
        <v>29</v>
      </c>
      <c r="E515" s="248">
        <v>1.3886558233382309</v>
      </c>
      <c r="F515" s="248">
        <v>30.388814335293322</v>
      </c>
      <c r="G515" s="248">
        <v>32.04207855050749</v>
      </c>
      <c r="H515" s="248">
        <v>32.803170849220443</v>
      </c>
      <c r="I515" s="86"/>
      <c r="J515" s="262">
        <f t="shared" si="26"/>
        <v>30.388814335293322</v>
      </c>
      <c r="K515" s="261"/>
      <c r="L515" s="261"/>
      <c r="M515" s="263">
        <v>42214</v>
      </c>
    </row>
    <row r="516" spans="2:13" ht="14.25">
      <c r="B516" s="329"/>
      <c r="C516" s="249"/>
      <c r="D516" s="249">
        <v>30</v>
      </c>
      <c r="E516" s="248">
        <v>1.429713806170243</v>
      </c>
      <c r="F516" s="248">
        <v>30.209701256147284</v>
      </c>
      <c r="G516" s="248">
        <v>30.86297452937027</v>
      </c>
      <c r="H516" s="248">
        <v>31.969172397861747</v>
      </c>
      <c r="I516" s="86"/>
      <c r="J516" s="262">
        <f t="shared" si="26"/>
        <v>30.209701256147284</v>
      </c>
      <c r="K516" s="261"/>
      <c r="L516" s="261"/>
      <c r="M516" s="263">
        <v>42215</v>
      </c>
    </row>
    <row r="517" spans="2:13" ht="14.25">
      <c r="B517" s="329"/>
      <c r="C517" s="249"/>
      <c r="D517" s="249">
        <v>31</v>
      </c>
      <c r="E517" s="248">
        <v>2.0376104609959875</v>
      </c>
      <c r="F517" s="248">
        <v>30.548595789141913</v>
      </c>
      <c r="G517" s="248">
        <v>30.266344094886698</v>
      </c>
      <c r="H517" s="248">
        <v>30.105760904000398</v>
      </c>
      <c r="I517" s="86"/>
      <c r="J517" s="262">
        <f t="shared" si="26"/>
        <v>30.105760904000398</v>
      </c>
      <c r="K517" s="261">
        <v>35</v>
      </c>
      <c r="L517" s="261"/>
      <c r="M517" s="263">
        <v>42216</v>
      </c>
    </row>
    <row r="518" spans="2:13" ht="14.25">
      <c r="B518" s="329"/>
      <c r="C518" s="249">
        <v>8</v>
      </c>
      <c r="D518" s="249">
        <v>1</v>
      </c>
      <c r="E518" s="248">
        <v>2.2120578779793867</v>
      </c>
      <c r="F518" s="248">
        <v>30.402492765567999</v>
      </c>
      <c r="G518" s="248">
        <v>30.398355424766685</v>
      </c>
      <c r="H518" s="248">
        <v>29.433068968678903</v>
      </c>
      <c r="I518" s="86"/>
      <c r="J518" s="262">
        <f t="shared" si="26"/>
        <v>29.433068968678903</v>
      </c>
      <c r="K518" s="261"/>
      <c r="L518" s="261"/>
      <c r="M518" s="263">
        <v>42217</v>
      </c>
    </row>
    <row r="519" spans="2:13" ht="14.25">
      <c r="B519" s="329"/>
      <c r="C519" s="249"/>
      <c r="D519" s="249">
        <v>2</v>
      </c>
      <c r="E519" s="248">
        <v>2.1103979350317332</v>
      </c>
      <c r="F519" s="248">
        <v>29.954376845337364</v>
      </c>
      <c r="G519" s="248">
        <v>31.696694120622166</v>
      </c>
      <c r="H519" s="248">
        <v>32.188615612154557</v>
      </c>
      <c r="I519" s="86"/>
      <c r="J519" s="262">
        <f t="shared" si="26"/>
        <v>29.954376845337364</v>
      </c>
      <c r="K519" s="261"/>
      <c r="L519" s="261"/>
      <c r="M519" s="263">
        <v>42218</v>
      </c>
    </row>
    <row r="520" spans="2:13" ht="14.25">
      <c r="B520" s="329"/>
      <c r="C520" s="249"/>
      <c r="D520" s="249">
        <v>3</v>
      </c>
      <c r="E520" s="248">
        <v>1.8837020269849774</v>
      </c>
      <c r="F520" s="248">
        <v>30.100290864757607</v>
      </c>
      <c r="G520" s="248">
        <v>32.087416525666811</v>
      </c>
      <c r="H520" s="248">
        <v>34.149490707980164</v>
      </c>
      <c r="I520" s="86"/>
      <c r="J520" s="262">
        <f t="shared" si="26"/>
        <v>30.100290864757607</v>
      </c>
      <c r="K520" s="261"/>
      <c r="L520" s="261"/>
      <c r="M520" s="263">
        <v>42219</v>
      </c>
    </row>
    <row r="521" spans="2:13" ht="14.25">
      <c r="B521" s="329"/>
      <c r="C521" s="249"/>
      <c r="D521" s="249">
        <v>4</v>
      </c>
      <c r="E521" s="248">
        <v>2.0570113536094881</v>
      </c>
      <c r="F521" s="248">
        <v>30.403190894790459</v>
      </c>
      <c r="G521" s="248">
        <v>31.893801462223117</v>
      </c>
      <c r="H521" s="248">
        <v>34.275838981494616</v>
      </c>
      <c r="I521" s="86"/>
      <c r="J521" s="262">
        <f t="shared" si="26"/>
        <v>30.403190894790459</v>
      </c>
      <c r="K521" s="261"/>
      <c r="L521" s="261"/>
      <c r="M521" s="263">
        <v>42220</v>
      </c>
    </row>
    <row r="522" spans="2:13" ht="14.25">
      <c r="B522" s="329"/>
      <c r="C522" s="249"/>
      <c r="D522" s="249">
        <v>5</v>
      </c>
      <c r="E522" s="248">
        <v>2.0466737300522357</v>
      </c>
      <c r="F522" s="248">
        <v>30.298695734727307</v>
      </c>
      <c r="G522" s="248">
        <v>30.199171759311028</v>
      </c>
      <c r="H522" s="248">
        <v>32.260119746851068</v>
      </c>
      <c r="I522" s="86"/>
      <c r="J522" s="262">
        <f t="shared" si="26"/>
        <v>30.298695734727307</v>
      </c>
      <c r="K522" s="261"/>
      <c r="L522" s="261"/>
      <c r="M522" s="263">
        <v>42221</v>
      </c>
    </row>
    <row r="523" spans="2:13" ht="14.25">
      <c r="B523" s="329"/>
      <c r="C523" s="249"/>
      <c r="D523" s="249">
        <v>6</v>
      </c>
      <c r="E523" s="248">
        <v>1.9773739155683383</v>
      </c>
      <c r="F523" s="248">
        <v>30.208928374127211</v>
      </c>
      <c r="G523" s="248">
        <v>30.986560024541319</v>
      </c>
      <c r="H523" s="248">
        <v>31.201374995927122</v>
      </c>
      <c r="I523" s="86"/>
      <c r="J523" s="262">
        <f t="shared" si="26"/>
        <v>30.208928374127211</v>
      </c>
      <c r="K523" s="261"/>
      <c r="L523" s="261"/>
      <c r="M523" s="263">
        <v>42222</v>
      </c>
    </row>
    <row r="524" spans="2:13" ht="14.25">
      <c r="B524" s="329"/>
      <c r="C524" s="249"/>
      <c r="D524" s="249">
        <v>7</v>
      </c>
      <c r="E524" s="248">
        <v>2.0996950952789355</v>
      </c>
      <c r="F524" s="248">
        <v>29.900884417453366</v>
      </c>
      <c r="G524" s="248">
        <v>32.164351650074366</v>
      </c>
      <c r="H524" s="248">
        <v>30.967547440385239</v>
      </c>
      <c r="I524" s="86"/>
      <c r="J524" s="262">
        <f t="shared" si="26"/>
        <v>29.900884417453366</v>
      </c>
      <c r="K524" s="261"/>
      <c r="L524" s="261"/>
      <c r="M524" s="263">
        <v>42223</v>
      </c>
    </row>
    <row r="525" spans="2:13" ht="14.25">
      <c r="B525" s="329"/>
      <c r="C525" s="249"/>
      <c r="D525" s="249">
        <v>8</v>
      </c>
      <c r="E525" s="248">
        <v>2.0457525765980082</v>
      </c>
      <c r="F525" s="248">
        <v>29.390665936587244</v>
      </c>
      <c r="G525" s="248">
        <v>32.013034029573561</v>
      </c>
      <c r="H525" s="248">
        <v>28.843871504638699</v>
      </c>
      <c r="I525" s="86"/>
      <c r="J525" s="262">
        <f t="shared" si="26"/>
        <v>28.843871504638699</v>
      </c>
      <c r="K525" s="261"/>
      <c r="L525" s="261"/>
      <c r="M525" s="263">
        <v>42224</v>
      </c>
    </row>
    <row r="526" spans="2:13" ht="14.25">
      <c r="B526" s="329"/>
      <c r="C526" s="249"/>
      <c r="D526" s="249">
        <v>9</v>
      </c>
      <c r="E526" s="248">
        <v>2.2124019199604139</v>
      </c>
      <c r="F526" s="248">
        <v>29.618360457839184</v>
      </c>
      <c r="G526" s="248">
        <v>30.946315549885657</v>
      </c>
      <c r="H526" s="248">
        <v>26.643690909341782</v>
      </c>
      <c r="I526" s="86"/>
      <c r="J526" s="262">
        <f t="shared" si="26"/>
        <v>26.643690909341782</v>
      </c>
      <c r="K526" s="261"/>
      <c r="L526" s="261"/>
      <c r="M526" s="263">
        <v>42225</v>
      </c>
    </row>
    <row r="527" spans="2:13" ht="14.25">
      <c r="B527" s="329"/>
      <c r="C527" s="249"/>
      <c r="D527" s="249">
        <v>10</v>
      </c>
      <c r="E527" s="248">
        <v>2.3465198928083537</v>
      </c>
      <c r="F527" s="248">
        <v>29.710768135921356</v>
      </c>
      <c r="G527" s="248">
        <v>27.744105346812351</v>
      </c>
      <c r="H527" s="248">
        <v>26.161897641415884</v>
      </c>
      <c r="I527" s="86"/>
      <c r="J527" s="262">
        <f t="shared" si="26"/>
        <v>26.161897641415884</v>
      </c>
      <c r="K527" s="261"/>
      <c r="L527" s="261"/>
      <c r="M527" s="263">
        <v>42226</v>
      </c>
    </row>
    <row r="528" spans="2:13" ht="14.25">
      <c r="B528" s="329"/>
      <c r="C528" s="249"/>
      <c r="D528" s="249">
        <v>11</v>
      </c>
      <c r="E528" s="248">
        <v>1.9009925757647581</v>
      </c>
      <c r="F528" s="248">
        <v>30.195707110014112</v>
      </c>
      <c r="G528" s="248">
        <v>28.3247732461477</v>
      </c>
      <c r="H528" s="248">
        <v>27.356498105109885</v>
      </c>
      <c r="I528" s="86"/>
      <c r="J528" s="262">
        <f t="shared" si="26"/>
        <v>27.356498105109885</v>
      </c>
      <c r="K528" s="261"/>
      <c r="L528" s="261"/>
      <c r="M528" s="263">
        <v>42227</v>
      </c>
    </row>
    <row r="529" spans="2:13" ht="14.25">
      <c r="B529" s="329"/>
      <c r="C529" s="249"/>
      <c r="D529" s="249">
        <v>12</v>
      </c>
      <c r="E529" s="248">
        <v>1.611284462011094</v>
      </c>
      <c r="F529" s="248">
        <v>30.100400526108384</v>
      </c>
      <c r="G529" s="248">
        <v>30.601627249897234</v>
      </c>
      <c r="H529" s="248">
        <v>29.234134773232604</v>
      </c>
      <c r="I529" s="86"/>
      <c r="J529" s="262">
        <f t="shared" si="26"/>
        <v>29.234134773232604</v>
      </c>
      <c r="K529" s="261"/>
      <c r="L529" s="261"/>
      <c r="M529" s="263">
        <v>42228</v>
      </c>
    </row>
    <row r="530" spans="2:13" ht="14.25">
      <c r="B530" s="329"/>
      <c r="C530" s="249"/>
      <c r="D530" s="249">
        <v>13</v>
      </c>
      <c r="E530" s="248">
        <v>1.9745293858392101</v>
      </c>
      <c r="F530" s="248">
        <v>29.847240697724597</v>
      </c>
      <c r="G530" s="248">
        <v>31.089721965216249</v>
      </c>
      <c r="H530" s="248">
        <v>30.313744016945254</v>
      </c>
      <c r="I530" s="86"/>
      <c r="J530" s="262">
        <f t="shared" si="26"/>
        <v>29.847240697724597</v>
      </c>
      <c r="K530" s="261"/>
      <c r="L530" s="261"/>
      <c r="M530" s="263">
        <v>42229</v>
      </c>
    </row>
    <row r="531" spans="2:13" ht="14.25">
      <c r="B531" s="329"/>
      <c r="C531" s="249"/>
      <c r="D531" s="249">
        <v>14</v>
      </c>
      <c r="E531" s="248">
        <v>1.9226858756989291</v>
      </c>
      <c r="F531" s="248">
        <v>29.902944984855012</v>
      </c>
      <c r="G531" s="248">
        <v>31.167175960549216</v>
      </c>
      <c r="H531" s="248">
        <v>31.767933124804582</v>
      </c>
      <c r="I531" s="86"/>
      <c r="J531" s="262">
        <f t="shared" si="26"/>
        <v>29.902944984855012</v>
      </c>
      <c r="K531" s="261"/>
      <c r="L531" s="264" t="s">
        <v>161</v>
      </c>
      <c r="M531" s="263">
        <v>42230</v>
      </c>
    </row>
    <row r="532" spans="2:13" ht="14.25">
      <c r="B532" s="329">
        <v>42583</v>
      </c>
      <c r="C532" s="249"/>
      <c r="D532" s="249">
        <v>15</v>
      </c>
      <c r="E532" s="248">
        <v>1.6261251117213931</v>
      </c>
      <c r="F532" s="248">
        <v>29.992498416988767</v>
      </c>
      <c r="G532" s="248">
        <v>31.430788106132063</v>
      </c>
      <c r="H532" s="248">
        <v>30.622860138306947</v>
      </c>
      <c r="I532" s="86"/>
      <c r="J532" s="262">
        <f t="shared" si="26"/>
        <v>29.992498416988767</v>
      </c>
      <c r="K532" s="261"/>
      <c r="L532" s="261"/>
      <c r="M532" s="263">
        <v>42231</v>
      </c>
    </row>
    <row r="533" spans="2:13" ht="14.25">
      <c r="B533" s="329"/>
      <c r="C533" s="249"/>
      <c r="D533" s="249">
        <v>16</v>
      </c>
      <c r="E533" s="248">
        <v>1.7950469594808862</v>
      </c>
      <c r="F533" s="248">
        <v>29.816058659935926</v>
      </c>
      <c r="G533" s="248">
        <v>30.472391913630979</v>
      </c>
      <c r="H533" s="248">
        <v>31.027766955036828</v>
      </c>
      <c r="I533" s="86"/>
      <c r="J533" s="262">
        <f t="shared" si="26"/>
        <v>29.816058659935926</v>
      </c>
      <c r="K533" s="261"/>
      <c r="L533" s="261"/>
      <c r="M533" s="263">
        <v>42232</v>
      </c>
    </row>
    <row r="534" spans="2:13" ht="14.25">
      <c r="B534" s="329"/>
      <c r="C534" s="249"/>
      <c r="D534" s="249">
        <v>17</v>
      </c>
      <c r="E534" s="248">
        <v>1.7371164379866266</v>
      </c>
      <c r="F534" s="248">
        <v>29.871181598166178</v>
      </c>
      <c r="G534" s="248">
        <v>30.894377142239865</v>
      </c>
      <c r="H534" s="248">
        <v>32.258915814599433</v>
      </c>
      <c r="I534" s="86"/>
      <c r="J534" s="262">
        <f t="shared" si="26"/>
        <v>29.871181598166178</v>
      </c>
      <c r="K534" s="261"/>
      <c r="L534" s="261"/>
      <c r="M534" s="263">
        <v>42233</v>
      </c>
    </row>
    <row r="535" spans="2:13" ht="14.25">
      <c r="B535" s="329"/>
      <c r="C535" s="249"/>
      <c r="D535" s="249">
        <v>18</v>
      </c>
      <c r="E535" s="248">
        <v>1.5051479104943442</v>
      </c>
      <c r="F535" s="248">
        <v>30.005948959925139</v>
      </c>
      <c r="G535" s="248">
        <v>30.469432767508469</v>
      </c>
      <c r="H535" s="248">
        <v>31.610776213312992</v>
      </c>
      <c r="I535" s="86"/>
      <c r="J535" s="262">
        <f t="shared" si="26"/>
        <v>30.005948959925139</v>
      </c>
      <c r="K535" s="261"/>
      <c r="L535" s="261"/>
      <c r="M535" s="263">
        <v>42234</v>
      </c>
    </row>
    <row r="536" spans="2:13" ht="14.25">
      <c r="B536" s="329"/>
      <c r="C536" s="249"/>
      <c r="D536" s="249">
        <v>19</v>
      </c>
      <c r="E536" s="248">
        <v>2.0702249748191814</v>
      </c>
      <c r="F536" s="248">
        <v>30.016578951452907</v>
      </c>
      <c r="G536" s="248">
        <v>30.952872967781715</v>
      </c>
      <c r="H536" s="248">
        <v>30.507777340351787</v>
      </c>
      <c r="I536" s="86"/>
      <c r="J536" s="262">
        <f t="shared" si="26"/>
        <v>30.016578951452907</v>
      </c>
      <c r="K536" s="261"/>
      <c r="L536" s="261"/>
      <c r="M536" s="263">
        <v>42235</v>
      </c>
    </row>
    <row r="537" spans="2:13" ht="14.25">
      <c r="B537" s="329"/>
      <c r="C537" s="249"/>
      <c r="D537" s="249">
        <v>20</v>
      </c>
      <c r="E537" s="248">
        <v>2.2255803223727395</v>
      </c>
      <c r="F537" s="248">
        <v>30.04794774697989</v>
      </c>
      <c r="G537" s="248">
        <v>29.615901873904562</v>
      </c>
      <c r="H537" s="248">
        <v>30.990818387105563</v>
      </c>
      <c r="I537" s="86"/>
      <c r="J537" s="262">
        <f t="shared" si="26"/>
        <v>30.04794774697989</v>
      </c>
      <c r="K537" s="261"/>
      <c r="L537" s="261"/>
      <c r="M537" s="263">
        <v>42236</v>
      </c>
    </row>
    <row r="538" spans="2:13" ht="14.25">
      <c r="B538" s="329"/>
      <c r="C538" s="249"/>
      <c r="D538" s="249">
        <v>21</v>
      </c>
      <c r="E538" s="248">
        <v>2.1726464413640003</v>
      </c>
      <c r="F538" s="248">
        <v>29.938738880636212</v>
      </c>
      <c r="G538" s="248">
        <v>29.664770490342466</v>
      </c>
      <c r="H538" s="248">
        <v>33.247029540074124</v>
      </c>
      <c r="I538" s="86"/>
      <c r="J538" s="262">
        <f t="shared" si="26"/>
        <v>29.938738880636212</v>
      </c>
      <c r="K538" s="261"/>
      <c r="L538" s="261"/>
      <c r="M538" s="263">
        <v>42237</v>
      </c>
    </row>
    <row r="539" spans="2:13" ht="14.25">
      <c r="B539" s="329"/>
      <c r="C539" s="249"/>
      <c r="D539" s="249">
        <v>22</v>
      </c>
      <c r="E539" s="248">
        <v>1.959257236627852</v>
      </c>
      <c r="F539" s="248">
        <v>29.802662279520597</v>
      </c>
      <c r="G539" s="248">
        <v>32.492838311521439</v>
      </c>
      <c r="H539" s="248">
        <v>32.29170152101878</v>
      </c>
      <c r="I539" s="86"/>
      <c r="J539" s="262">
        <f t="shared" si="26"/>
        <v>29.802662279520597</v>
      </c>
      <c r="K539" s="261"/>
      <c r="L539" s="261"/>
      <c r="M539" s="263">
        <v>42238</v>
      </c>
    </row>
    <row r="540" spans="2:13" ht="14.25">
      <c r="B540" s="329"/>
      <c r="C540" s="249"/>
      <c r="D540" s="249">
        <v>23</v>
      </c>
      <c r="E540" s="248">
        <v>1.8737757355734814</v>
      </c>
      <c r="F540" s="248">
        <v>29.733295108675581</v>
      </c>
      <c r="G540" s="248">
        <v>32.68619575080713</v>
      </c>
      <c r="H540" s="248">
        <v>31.252843134717914</v>
      </c>
      <c r="I540" s="86"/>
      <c r="J540" s="262">
        <f t="shared" si="26"/>
        <v>29.733295108675581</v>
      </c>
      <c r="K540" s="261"/>
      <c r="L540" s="261"/>
      <c r="M540" s="263">
        <v>42239</v>
      </c>
    </row>
    <row r="541" spans="2:13" ht="14.25">
      <c r="B541" s="329"/>
      <c r="C541" s="249"/>
      <c r="D541" s="249">
        <v>24</v>
      </c>
      <c r="E541" s="248">
        <v>2.1196822421108652</v>
      </c>
      <c r="F541" s="248">
        <v>29.391190344598112</v>
      </c>
      <c r="G541" s="248">
        <v>31.747881984650874</v>
      </c>
      <c r="H541" s="248">
        <v>31.187120906988753</v>
      </c>
      <c r="I541" s="86"/>
      <c r="J541" s="262">
        <f t="shared" si="26"/>
        <v>29.391190344598112</v>
      </c>
      <c r="K541" s="261"/>
      <c r="L541" s="261"/>
      <c r="M541" s="263">
        <v>42240</v>
      </c>
    </row>
    <row r="542" spans="2:13" ht="14.25">
      <c r="B542" s="329"/>
      <c r="C542" s="249"/>
      <c r="D542" s="249">
        <v>25</v>
      </c>
      <c r="E542" s="248">
        <v>2.1544663284161869</v>
      </c>
      <c r="F542" s="248">
        <v>29.115561623180483</v>
      </c>
      <c r="G542" s="248">
        <v>31.956477082799417</v>
      </c>
      <c r="H542" s="248">
        <v>31.237228005979119</v>
      </c>
      <c r="I542" s="86"/>
      <c r="J542" s="262">
        <f t="shared" si="26"/>
        <v>29.115561623180483</v>
      </c>
      <c r="K542" s="261"/>
      <c r="L542" s="261"/>
      <c r="M542" s="263">
        <v>42241</v>
      </c>
    </row>
    <row r="543" spans="2:13" ht="14.25">
      <c r="B543" s="329"/>
      <c r="C543" s="249"/>
      <c r="D543" s="249">
        <v>26</v>
      </c>
      <c r="E543" s="248">
        <v>2.1122994027874094</v>
      </c>
      <c r="F543" s="248">
        <v>29.081074943482168</v>
      </c>
      <c r="G543" s="248">
        <v>30.943517800412636</v>
      </c>
      <c r="H543" s="248">
        <v>30.95793598141098</v>
      </c>
      <c r="I543" s="86"/>
      <c r="J543" s="262">
        <f t="shared" si="26"/>
        <v>29.081074943482168</v>
      </c>
      <c r="K543" s="261"/>
      <c r="L543" s="261"/>
      <c r="M543" s="263">
        <v>42242</v>
      </c>
    </row>
    <row r="544" spans="2:13" ht="14.25">
      <c r="B544" s="329"/>
      <c r="C544" s="249"/>
      <c r="D544" s="249">
        <v>27</v>
      </c>
      <c r="E544" s="248">
        <v>2.6091841807438452</v>
      </c>
      <c r="F544" s="248">
        <v>29.196727828865505</v>
      </c>
      <c r="G544" s="248">
        <v>32.136480211719437</v>
      </c>
      <c r="H544" s="248">
        <v>28.856268341407596</v>
      </c>
      <c r="I544" s="86"/>
      <c r="J544" s="262">
        <f t="shared" si="26"/>
        <v>28.856268341407596</v>
      </c>
      <c r="K544" s="261"/>
      <c r="L544" s="261"/>
      <c r="M544" s="263">
        <v>42243</v>
      </c>
    </row>
    <row r="545" spans="2:13" ht="14.25">
      <c r="B545" s="329"/>
      <c r="C545" s="249"/>
      <c r="D545" s="249">
        <v>28</v>
      </c>
      <c r="E545" s="248">
        <v>2.3259811085297923</v>
      </c>
      <c r="F545" s="248">
        <v>28.682387651452686</v>
      </c>
      <c r="G545" s="248">
        <v>30.665377930896213</v>
      </c>
      <c r="H545" s="248">
        <v>27.447295284637146</v>
      </c>
      <c r="I545" s="86"/>
      <c r="J545" s="262">
        <f t="shared" si="26"/>
        <v>27.447295284637146</v>
      </c>
      <c r="K545" s="261"/>
      <c r="L545" s="261"/>
      <c r="M545" s="263">
        <v>42244</v>
      </c>
    </row>
    <row r="546" spans="2:13" ht="14.25">
      <c r="B546" s="329"/>
      <c r="C546" s="249"/>
      <c r="D546" s="249">
        <v>29</v>
      </c>
      <c r="E546" s="248">
        <v>2.0333271552017176</v>
      </c>
      <c r="F546" s="248">
        <v>28.413587662503804</v>
      </c>
      <c r="G546" s="248">
        <v>29.78043890185095</v>
      </c>
      <c r="H546" s="248">
        <v>27.244896645912938</v>
      </c>
      <c r="I546" s="86"/>
      <c r="J546" s="262">
        <f t="shared" si="26"/>
        <v>27.244896645912938</v>
      </c>
      <c r="K546" s="261"/>
      <c r="L546" s="261"/>
      <c r="M546" s="263">
        <v>42245</v>
      </c>
    </row>
    <row r="547" spans="2:13" ht="14.25">
      <c r="B547" s="329"/>
      <c r="C547" s="249"/>
      <c r="D547" s="249">
        <v>30</v>
      </c>
      <c r="E547" s="248">
        <v>1.6453459596160971</v>
      </c>
      <c r="F547" s="248">
        <v>28.251433713826582</v>
      </c>
      <c r="G547" s="248">
        <v>29.145814002361966</v>
      </c>
      <c r="H547" s="248">
        <v>26.526417102447255</v>
      </c>
      <c r="I547" s="86"/>
      <c r="J547" s="262">
        <f t="shared" si="26"/>
        <v>26.526417102447255</v>
      </c>
      <c r="K547" s="261"/>
      <c r="L547" s="261"/>
      <c r="M547" s="263">
        <v>42246</v>
      </c>
    </row>
    <row r="548" spans="2:13" ht="14.25">
      <c r="B548" s="329"/>
      <c r="C548" s="249"/>
      <c r="D548" s="249">
        <v>31</v>
      </c>
      <c r="E548" s="248">
        <v>1.9128399469760551</v>
      </c>
      <c r="F548" s="248">
        <v>27.834081457504791</v>
      </c>
      <c r="G548" s="248">
        <v>29.29638625642837</v>
      </c>
      <c r="H548" s="248">
        <v>26.45595065973831</v>
      </c>
      <c r="I548" s="86"/>
      <c r="J548" s="262">
        <f t="shared" si="26"/>
        <v>26.45595065973831</v>
      </c>
      <c r="K548" s="261">
        <v>35</v>
      </c>
      <c r="L548" s="261"/>
      <c r="M548" s="263">
        <v>42247</v>
      </c>
    </row>
    <row r="549" spans="2:13" ht="14.25">
      <c r="B549" s="329"/>
      <c r="C549" s="249">
        <v>9</v>
      </c>
      <c r="D549" s="249">
        <v>1</v>
      </c>
      <c r="E549" s="248">
        <v>1.6230393576127446</v>
      </c>
      <c r="F549" s="248">
        <v>27.629148148412085</v>
      </c>
      <c r="G549" s="248">
        <v>31.151986133455235</v>
      </c>
      <c r="H549" s="248">
        <v>26.794667820585769</v>
      </c>
      <c r="I549" s="86"/>
      <c r="J549" s="262">
        <f t="shared" si="26"/>
        <v>26.794667820585769</v>
      </c>
      <c r="K549" s="261"/>
      <c r="L549" s="261"/>
      <c r="M549" s="263">
        <v>42248</v>
      </c>
    </row>
    <row r="550" spans="2:13" ht="14.25">
      <c r="B550" s="329"/>
      <c r="C550" s="249"/>
      <c r="D550" s="249">
        <v>2</v>
      </c>
      <c r="E550" s="248">
        <v>1.5000624787135524</v>
      </c>
      <c r="F550" s="248">
        <v>27.928144779770342</v>
      </c>
      <c r="G550" s="248">
        <v>31.51773274819076</v>
      </c>
      <c r="H550" s="248">
        <v>26.886179438426126</v>
      </c>
      <c r="I550" s="86"/>
      <c r="J550" s="262">
        <f t="shared" si="26"/>
        <v>26.886179438426126</v>
      </c>
      <c r="K550" s="261"/>
      <c r="L550" s="261"/>
      <c r="M550" s="263">
        <v>42249</v>
      </c>
    </row>
    <row r="551" spans="2:13" ht="14.25">
      <c r="B551" s="329"/>
      <c r="C551" s="249"/>
      <c r="D551" s="249">
        <v>3</v>
      </c>
      <c r="E551" s="248">
        <v>1.9077492916778762</v>
      </c>
      <c r="F551" s="248">
        <v>28.074878616171944</v>
      </c>
      <c r="G551" s="248">
        <v>33.218097062761252</v>
      </c>
      <c r="H551" s="248">
        <v>28.753274537520344</v>
      </c>
      <c r="I551" s="86"/>
      <c r="J551" s="262">
        <f t="shared" si="26"/>
        <v>28.074878616171944</v>
      </c>
      <c r="K551" s="261"/>
      <c r="L551" s="261"/>
      <c r="M551" s="263">
        <v>42250</v>
      </c>
    </row>
    <row r="552" spans="2:13" ht="14.25">
      <c r="B552" s="329"/>
      <c r="C552" s="249"/>
      <c r="D552" s="249">
        <v>4</v>
      </c>
      <c r="E552" s="248">
        <v>1.9393283497925544</v>
      </c>
      <c r="F552" s="248">
        <v>27.769982185726565</v>
      </c>
      <c r="G552" s="248">
        <v>33.404513457880888</v>
      </c>
      <c r="H552" s="248">
        <v>28.266980328253329</v>
      </c>
      <c r="I552" s="86"/>
      <c r="J552" s="262">
        <f t="shared" si="26"/>
        <v>27.769982185726565</v>
      </c>
      <c r="K552" s="261"/>
      <c r="L552" s="261"/>
      <c r="M552" s="263">
        <v>42251</v>
      </c>
    </row>
    <row r="553" spans="2:13" ht="14.25">
      <c r="B553" s="329"/>
      <c r="C553" s="249"/>
      <c r="D553" s="249">
        <v>5</v>
      </c>
      <c r="E553" s="248">
        <v>2.0363352407385178</v>
      </c>
      <c r="F553" s="248">
        <v>27.589863925356948</v>
      </c>
      <c r="G553" s="248">
        <v>33.439518609916995</v>
      </c>
      <c r="H553" s="248">
        <v>29.660715158321462</v>
      </c>
      <c r="I553" s="86"/>
      <c r="J553" s="262">
        <f t="shared" si="26"/>
        <v>27.589863925356948</v>
      </c>
      <c r="K553" s="261"/>
      <c r="L553" s="261"/>
      <c r="M553" s="263">
        <v>42252</v>
      </c>
    </row>
    <row r="554" spans="2:13" ht="14.25">
      <c r="B554" s="329"/>
      <c r="C554" s="249"/>
      <c r="D554" s="249">
        <v>6</v>
      </c>
      <c r="E554" s="248">
        <v>1.7878644724917381</v>
      </c>
      <c r="F554" s="248">
        <v>27.606741797397309</v>
      </c>
      <c r="G554" s="248">
        <v>33.789195642956315</v>
      </c>
      <c r="H554" s="248">
        <v>28.886217269171116</v>
      </c>
      <c r="I554" s="86"/>
      <c r="J554" s="262">
        <f t="shared" si="26"/>
        <v>27.606741797397309</v>
      </c>
      <c r="K554" s="261"/>
      <c r="L554" s="261"/>
      <c r="M554" s="263">
        <v>42253</v>
      </c>
    </row>
    <row r="555" spans="2:13" ht="14.25">
      <c r="B555" s="329"/>
      <c r="C555" s="249"/>
      <c r="D555" s="249">
        <v>7</v>
      </c>
      <c r="E555" s="248">
        <v>1.8837069336776617</v>
      </c>
      <c r="F555" s="248">
        <v>27.29589553438867</v>
      </c>
      <c r="G555" s="248">
        <v>33.176266364930861</v>
      </c>
      <c r="H555" s="248">
        <v>27.464595614921116</v>
      </c>
      <c r="I555" s="86"/>
      <c r="J555" s="262">
        <f t="shared" si="26"/>
        <v>27.29589553438867</v>
      </c>
      <c r="K555" s="261"/>
      <c r="L555" s="261"/>
      <c r="M555" s="263">
        <v>42254</v>
      </c>
    </row>
    <row r="556" spans="2:13" ht="14.25">
      <c r="B556" s="329"/>
      <c r="C556" s="249"/>
      <c r="D556" s="249">
        <v>8</v>
      </c>
      <c r="E556" s="248">
        <v>2.2263515298262506</v>
      </c>
      <c r="F556" s="248">
        <v>27.482253507767478</v>
      </c>
      <c r="G556" s="248">
        <v>28.816221635430917</v>
      </c>
      <c r="H556" s="248">
        <v>28.195298062193078</v>
      </c>
      <c r="I556" s="86"/>
      <c r="J556" s="262">
        <f t="shared" si="26"/>
        <v>27.482253507767478</v>
      </c>
      <c r="K556" s="261"/>
      <c r="L556" s="261"/>
      <c r="M556" s="263">
        <v>42255</v>
      </c>
    </row>
    <row r="557" spans="2:13" ht="14.25">
      <c r="B557" s="329"/>
      <c r="C557" s="249"/>
      <c r="D557" s="249">
        <v>9</v>
      </c>
      <c r="E557" s="248">
        <v>2.4262273041575999</v>
      </c>
      <c r="F557" s="248">
        <v>27.442053724998019</v>
      </c>
      <c r="G557" s="248">
        <v>28.853711708342189</v>
      </c>
      <c r="H557" s="248">
        <v>24.706685829134567</v>
      </c>
      <c r="I557" s="86"/>
      <c r="J557" s="262">
        <f t="shared" si="26"/>
        <v>24.706685829134567</v>
      </c>
      <c r="K557" s="261"/>
      <c r="L557" s="261"/>
      <c r="M557" s="263">
        <v>42256</v>
      </c>
    </row>
    <row r="558" spans="2:13" ht="14.25">
      <c r="B558" s="329"/>
      <c r="C558" s="249"/>
      <c r="D558" s="249">
        <v>10</v>
      </c>
      <c r="E558" s="248">
        <v>2.1943192026520695</v>
      </c>
      <c r="F558" s="248">
        <v>27.561006266959076</v>
      </c>
      <c r="G558" s="248">
        <v>29.444466248113248</v>
      </c>
      <c r="H558" s="248">
        <v>24.944276146556387</v>
      </c>
      <c r="I558" s="86"/>
      <c r="J558" s="262">
        <f t="shared" si="26"/>
        <v>24.944276146556387</v>
      </c>
      <c r="K558" s="261"/>
      <c r="L558" s="261"/>
      <c r="M558" s="263">
        <v>42257</v>
      </c>
    </row>
    <row r="559" spans="2:13" ht="14.25">
      <c r="B559" s="329"/>
      <c r="C559" s="249"/>
      <c r="D559" s="249">
        <v>11</v>
      </c>
      <c r="E559" s="248">
        <v>2.1139681793621756</v>
      </c>
      <c r="F559" s="248">
        <v>27.035899700215694</v>
      </c>
      <c r="G559" s="248">
        <v>30.521433090931936</v>
      </c>
      <c r="H559" s="248">
        <v>28.535981988055337</v>
      </c>
      <c r="I559" s="86"/>
      <c r="J559" s="262">
        <f t="shared" si="26"/>
        <v>27.035899700215694</v>
      </c>
      <c r="K559" s="261"/>
      <c r="L559" s="261"/>
      <c r="M559" s="263">
        <v>42258</v>
      </c>
    </row>
    <row r="560" spans="2:13" ht="14.25">
      <c r="B560" s="329"/>
      <c r="C560" s="249"/>
      <c r="D560" s="249">
        <v>12</v>
      </c>
      <c r="E560" s="248">
        <v>1.7511397319180753</v>
      </c>
      <c r="F560" s="248">
        <v>26.546329987013063</v>
      </c>
      <c r="G560" s="248">
        <v>31.36568686457111</v>
      </c>
      <c r="H560" s="248">
        <v>26.8755117035106</v>
      </c>
      <c r="I560" s="86"/>
      <c r="J560" s="262">
        <f t="shared" si="26"/>
        <v>26.546329987013063</v>
      </c>
      <c r="K560" s="261"/>
      <c r="L560" s="261"/>
      <c r="M560" s="263">
        <v>42259</v>
      </c>
    </row>
    <row r="561" spans="2:13" ht="14.25">
      <c r="B561" s="329"/>
      <c r="C561" s="249"/>
      <c r="D561" s="249">
        <v>13</v>
      </c>
      <c r="E561" s="248">
        <v>1.9517514083649015</v>
      </c>
      <c r="F561" s="248">
        <v>26.153080282292244</v>
      </c>
      <c r="G561" s="248">
        <v>26.813031118160549</v>
      </c>
      <c r="H561" s="248">
        <v>28.952832500731393</v>
      </c>
      <c r="I561" s="86"/>
      <c r="J561" s="262">
        <f t="shared" si="26"/>
        <v>26.153080282292244</v>
      </c>
      <c r="K561" s="261"/>
      <c r="L561" s="261"/>
      <c r="M561" s="263">
        <v>42260</v>
      </c>
    </row>
    <row r="562" spans="2:13" ht="14.25">
      <c r="B562" s="329"/>
      <c r="C562" s="249"/>
      <c r="D562" s="249">
        <v>14</v>
      </c>
      <c r="E562" s="248">
        <v>2.1516400975230248</v>
      </c>
      <c r="F562" s="248">
        <v>26.136450118276869</v>
      </c>
      <c r="G562" s="248">
        <v>22.710384160150841</v>
      </c>
      <c r="H562" s="248">
        <v>27.316976991927898</v>
      </c>
      <c r="I562" s="86"/>
      <c r="J562" s="262">
        <f t="shared" si="26"/>
        <v>26.136450118276869</v>
      </c>
      <c r="K562" s="261"/>
      <c r="L562" s="264" t="s">
        <v>162</v>
      </c>
      <c r="M562" s="263">
        <v>42261</v>
      </c>
    </row>
    <row r="563" spans="2:13" ht="14.25">
      <c r="B563" s="329">
        <v>42614</v>
      </c>
      <c r="C563" s="249"/>
      <c r="D563" s="249">
        <v>15</v>
      </c>
      <c r="E563" s="248">
        <v>2.3584837871458832</v>
      </c>
      <c r="F563" s="248">
        <v>26.546524343338966</v>
      </c>
      <c r="G563" s="248">
        <v>22.842593846107686</v>
      </c>
      <c r="H563" s="248">
        <v>21.904967758239501</v>
      </c>
      <c r="I563" s="86"/>
      <c r="J563" s="262">
        <f t="shared" ref="J563:J626" si="27">IF(H563&gt;F563,F563,H563)</f>
        <v>21.904967758239501</v>
      </c>
      <c r="K563" s="261"/>
      <c r="L563" s="261"/>
      <c r="M563" s="263">
        <v>42262</v>
      </c>
    </row>
    <row r="564" spans="2:13" ht="14.25">
      <c r="B564" s="329"/>
      <c r="C564" s="249"/>
      <c r="D564" s="249">
        <v>16</v>
      </c>
      <c r="E564" s="248">
        <v>2.1576994185340257</v>
      </c>
      <c r="F564" s="248">
        <v>26.616485198785604</v>
      </c>
      <c r="G564" s="248">
        <v>25.021814566203759</v>
      </c>
      <c r="H564" s="248">
        <v>21.793198873236314</v>
      </c>
      <c r="I564" s="86"/>
      <c r="J564" s="262">
        <f t="shared" si="27"/>
        <v>21.793198873236314</v>
      </c>
      <c r="K564" s="261"/>
      <c r="L564" s="261"/>
      <c r="M564" s="263">
        <v>42263</v>
      </c>
    </row>
    <row r="565" spans="2:13" ht="14.25">
      <c r="B565" s="329"/>
      <c r="C565" s="249"/>
      <c r="D565" s="249">
        <v>17</v>
      </c>
      <c r="E565" s="248">
        <v>2.4700999243790878</v>
      </c>
      <c r="F565" s="248">
        <v>25.548596242657812</v>
      </c>
      <c r="G565" s="248">
        <v>24.419282365709407</v>
      </c>
      <c r="H565" s="248">
        <v>23.681129154330161</v>
      </c>
      <c r="I565" s="86"/>
      <c r="J565" s="262">
        <f t="shared" si="27"/>
        <v>23.681129154330161</v>
      </c>
      <c r="K565" s="261"/>
      <c r="L565" s="261"/>
      <c r="M565" s="263">
        <v>42264</v>
      </c>
    </row>
    <row r="566" spans="2:13" ht="14.25">
      <c r="B566" s="329"/>
      <c r="C566" s="249"/>
      <c r="D566" s="249">
        <v>18</v>
      </c>
      <c r="E566" s="248">
        <v>2.4264802957849883</v>
      </c>
      <c r="F566" s="248">
        <v>25.196995357791891</v>
      </c>
      <c r="G566" s="248">
        <v>24.834249461756123</v>
      </c>
      <c r="H566" s="248">
        <v>23.741051127773844</v>
      </c>
      <c r="I566" s="86"/>
      <c r="J566" s="262">
        <f t="shared" si="27"/>
        <v>23.741051127773844</v>
      </c>
      <c r="K566" s="261"/>
      <c r="L566" s="261"/>
      <c r="M566" s="263">
        <v>42265</v>
      </c>
    </row>
    <row r="567" spans="2:13" ht="14.25">
      <c r="B567" s="329"/>
      <c r="C567" s="249"/>
      <c r="D567" s="249">
        <v>19</v>
      </c>
      <c r="E567" s="248">
        <v>2.2461359350824539</v>
      </c>
      <c r="F567" s="248">
        <v>25.32828183343187</v>
      </c>
      <c r="G567" s="248">
        <v>25.27790469715416</v>
      </c>
      <c r="H567" s="248">
        <v>24.784289463487568</v>
      </c>
      <c r="I567" s="86"/>
      <c r="J567" s="262">
        <f t="shared" si="27"/>
        <v>24.784289463487568</v>
      </c>
      <c r="K567" s="261"/>
      <c r="L567" s="261"/>
      <c r="M567" s="263">
        <v>42266</v>
      </c>
    </row>
    <row r="568" spans="2:13" ht="14.25">
      <c r="B568" s="329"/>
      <c r="C568" s="249"/>
      <c r="D568" s="249">
        <v>20</v>
      </c>
      <c r="E568" s="248">
        <v>2.1962988987156877</v>
      </c>
      <c r="F568" s="248">
        <v>25.761539477543074</v>
      </c>
      <c r="G568" s="248">
        <v>25.158341253067345</v>
      </c>
      <c r="H568" s="248">
        <v>26.135638658182913</v>
      </c>
      <c r="I568" s="86"/>
      <c r="J568" s="262">
        <f t="shared" si="27"/>
        <v>25.761539477543074</v>
      </c>
      <c r="K568" s="261"/>
      <c r="L568" s="261"/>
      <c r="M568" s="263">
        <v>42267</v>
      </c>
    </row>
    <row r="569" spans="2:13" ht="14.25">
      <c r="B569" s="329"/>
      <c r="C569" s="249"/>
      <c r="D569" s="249">
        <v>21</v>
      </c>
      <c r="E569" s="248">
        <v>2.2413159804097798</v>
      </c>
      <c r="F569" s="248">
        <v>25.396634394133333</v>
      </c>
      <c r="G569" s="248">
        <v>26.331397659856684</v>
      </c>
      <c r="H569" s="248">
        <v>26.386894293699285</v>
      </c>
      <c r="I569" s="86"/>
      <c r="J569" s="262">
        <f t="shared" si="27"/>
        <v>25.396634394133333</v>
      </c>
      <c r="K569" s="261"/>
      <c r="L569" s="261"/>
      <c r="M569" s="263">
        <v>42268</v>
      </c>
    </row>
    <row r="570" spans="2:13" ht="14.25">
      <c r="B570" s="329"/>
      <c r="C570" s="249"/>
      <c r="D570" s="249">
        <v>22</v>
      </c>
      <c r="E570" s="248">
        <v>2.5810826393475783</v>
      </c>
      <c r="F570" s="248">
        <v>24.875330549672995</v>
      </c>
      <c r="G570" s="248">
        <v>26.10048040012521</v>
      </c>
      <c r="H570" s="248">
        <v>24.86520080969348</v>
      </c>
      <c r="I570" s="86"/>
      <c r="J570" s="262">
        <f t="shared" si="27"/>
        <v>24.86520080969348</v>
      </c>
      <c r="K570" s="261"/>
      <c r="L570" s="261"/>
      <c r="M570" s="263">
        <v>42269</v>
      </c>
    </row>
    <row r="571" spans="2:13" ht="14.25">
      <c r="B571" s="329"/>
      <c r="C571" s="249"/>
      <c r="D571" s="249">
        <v>23</v>
      </c>
      <c r="E571" s="248">
        <v>2.7771570248540809</v>
      </c>
      <c r="F571" s="248">
        <v>24.37079508722195</v>
      </c>
      <c r="G571" s="248">
        <v>26.417770689193745</v>
      </c>
      <c r="H571" s="248">
        <v>26.774749588606539</v>
      </c>
      <c r="I571" s="86"/>
      <c r="J571" s="262">
        <f t="shared" si="27"/>
        <v>24.37079508722195</v>
      </c>
      <c r="K571" s="261"/>
      <c r="L571" s="261"/>
      <c r="M571" s="263">
        <v>42270</v>
      </c>
    </row>
    <row r="572" spans="2:13" ht="14.25">
      <c r="B572" s="329"/>
      <c r="C572" s="249"/>
      <c r="D572" s="249">
        <v>24</v>
      </c>
      <c r="E572" s="248">
        <v>2.2610539392225086</v>
      </c>
      <c r="F572" s="248">
        <v>24.62522358053814</v>
      </c>
      <c r="G572" s="248">
        <v>27.094134615905389</v>
      </c>
      <c r="H572" s="248">
        <v>27.454133798534695</v>
      </c>
      <c r="I572" s="86"/>
      <c r="J572" s="262">
        <f t="shared" si="27"/>
        <v>24.62522358053814</v>
      </c>
      <c r="K572" s="261"/>
      <c r="L572" s="261"/>
      <c r="M572" s="263">
        <v>42271</v>
      </c>
    </row>
    <row r="573" spans="2:13" ht="14.25">
      <c r="B573" s="329"/>
      <c r="C573" s="249"/>
      <c r="D573" s="249">
        <v>25</v>
      </c>
      <c r="E573" s="248">
        <v>1.9920618662096989</v>
      </c>
      <c r="F573" s="248">
        <v>24.036494864234523</v>
      </c>
      <c r="G573" s="248">
        <v>25.60974883334999</v>
      </c>
      <c r="H573" s="248">
        <v>26.320241281257275</v>
      </c>
      <c r="I573" s="86"/>
      <c r="J573" s="262">
        <f t="shared" si="27"/>
        <v>24.036494864234523</v>
      </c>
      <c r="K573" s="261"/>
      <c r="L573" s="261"/>
      <c r="M573" s="263">
        <v>42272</v>
      </c>
    </row>
    <row r="574" spans="2:13" ht="14.25">
      <c r="B574" s="329"/>
      <c r="C574" s="249"/>
      <c r="D574" s="249">
        <v>26</v>
      </c>
      <c r="E574" s="248">
        <v>2.1568670896989799</v>
      </c>
      <c r="F574" s="248">
        <v>24.048948215344737</v>
      </c>
      <c r="G574" s="248">
        <v>25.904159751075682</v>
      </c>
      <c r="H574" s="248">
        <v>25.308533196341156</v>
      </c>
      <c r="I574" s="86"/>
      <c r="J574" s="262">
        <f t="shared" si="27"/>
        <v>24.048948215344737</v>
      </c>
      <c r="K574" s="261"/>
      <c r="L574" s="261"/>
      <c r="M574" s="263">
        <v>42273</v>
      </c>
    </row>
    <row r="575" spans="2:13" ht="14.25">
      <c r="B575" s="329"/>
      <c r="C575" s="249"/>
      <c r="D575" s="249">
        <v>27</v>
      </c>
      <c r="E575" s="248">
        <v>2.5686123272135268</v>
      </c>
      <c r="F575" s="248">
        <v>24.058551939246009</v>
      </c>
      <c r="G575" s="248">
        <v>26.55101403165234</v>
      </c>
      <c r="H575" s="248">
        <v>25.707275673113266</v>
      </c>
      <c r="I575" s="86"/>
      <c r="J575" s="262">
        <f t="shared" si="27"/>
        <v>24.058551939246009</v>
      </c>
      <c r="K575" s="261"/>
      <c r="L575" s="261"/>
      <c r="M575" s="263">
        <v>42274</v>
      </c>
    </row>
    <row r="576" spans="2:13" ht="14.25">
      <c r="B576" s="329"/>
      <c r="C576" s="249"/>
      <c r="D576" s="249">
        <v>28</v>
      </c>
      <c r="E576" s="248">
        <v>2.370379445756742</v>
      </c>
      <c r="F576" s="248">
        <v>24.029556171014971</v>
      </c>
      <c r="G576" s="248">
        <v>26.059777411664854</v>
      </c>
      <c r="H576" s="248">
        <v>27.282283310790259</v>
      </c>
      <c r="I576" s="86"/>
      <c r="J576" s="262">
        <f t="shared" si="27"/>
        <v>24.029556171014971</v>
      </c>
      <c r="K576" s="261"/>
      <c r="L576" s="261"/>
      <c r="M576" s="263">
        <v>42275</v>
      </c>
    </row>
    <row r="577" spans="2:13" ht="14.25">
      <c r="B577" s="329"/>
      <c r="C577" s="249"/>
      <c r="D577" s="249">
        <v>29</v>
      </c>
      <c r="E577" s="248">
        <v>2.4654574128990299</v>
      </c>
      <c r="F577" s="248">
        <v>24.079523221009072</v>
      </c>
      <c r="G577" s="248">
        <v>26.213218954807456</v>
      </c>
      <c r="H577" s="248">
        <v>26.675950223864579</v>
      </c>
      <c r="I577" s="86"/>
      <c r="J577" s="262">
        <f t="shared" si="27"/>
        <v>24.079523221009072</v>
      </c>
      <c r="K577" s="261"/>
      <c r="L577" s="261"/>
      <c r="M577" s="263">
        <v>42276</v>
      </c>
    </row>
    <row r="578" spans="2:13" ht="14.25">
      <c r="B578" s="329"/>
      <c r="C578" s="249"/>
      <c r="D578" s="249">
        <v>30</v>
      </c>
      <c r="E578" s="248">
        <v>2.0325516284019933</v>
      </c>
      <c r="F578" s="248">
        <v>23.977175480289784</v>
      </c>
      <c r="G578" s="248">
        <v>26.039603185970464</v>
      </c>
      <c r="H578" s="248">
        <v>24.774772333993791</v>
      </c>
      <c r="I578" s="86"/>
      <c r="J578" s="262">
        <f t="shared" si="27"/>
        <v>23.977175480289784</v>
      </c>
      <c r="K578" s="261">
        <v>35</v>
      </c>
      <c r="L578" s="261"/>
      <c r="M578" s="263">
        <v>42277</v>
      </c>
    </row>
    <row r="579" spans="2:13" ht="14.25">
      <c r="B579" s="329"/>
      <c r="C579" s="249">
        <v>10</v>
      </c>
      <c r="D579" s="249">
        <v>1</v>
      </c>
      <c r="E579" s="248">
        <v>2.1248811717117952</v>
      </c>
      <c r="F579" s="248">
        <v>24.175286200956062</v>
      </c>
      <c r="G579" s="248">
        <v>25.340789345836058</v>
      </c>
      <c r="H579" s="248">
        <v>24.71374329392788</v>
      </c>
      <c r="I579" s="86"/>
      <c r="J579" s="262">
        <f t="shared" si="27"/>
        <v>24.175286200956062</v>
      </c>
      <c r="K579" s="261"/>
      <c r="L579" s="261"/>
      <c r="M579" s="263">
        <v>42278</v>
      </c>
    </row>
    <row r="580" spans="2:13" ht="14.25">
      <c r="B580" s="329"/>
      <c r="C580" s="249"/>
      <c r="D580" s="249">
        <v>2</v>
      </c>
      <c r="E580" s="248">
        <v>2.3223058818019235</v>
      </c>
      <c r="F580" s="248">
        <v>24.195168970790856</v>
      </c>
      <c r="G580" s="248">
        <v>25.208868546156488</v>
      </c>
      <c r="H580" s="248">
        <v>26.736709714499263</v>
      </c>
      <c r="I580" s="86"/>
      <c r="J580" s="262">
        <f t="shared" si="27"/>
        <v>24.195168970790856</v>
      </c>
      <c r="K580" s="261"/>
      <c r="L580" s="261"/>
      <c r="M580" s="263">
        <v>42279</v>
      </c>
    </row>
    <row r="581" spans="2:13" ht="14.25">
      <c r="B581" s="329"/>
      <c r="C581" s="249"/>
      <c r="D581" s="249">
        <v>3</v>
      </c>
      <c r="E581" s="248">
        <v>2.1418656554459954</v>
      </c>
      <c r="F581" s="248">
        <v>23.939112444725161</v>
      </c>
      <c r="G581" s="248">
        <v>26.658473921167378</v>
      </c>
      <c r="H581" s="248">
        <v>27.025400711316699</v>
      </c>
      <c r="I581" s="86"/>
      <c r="J581" s="262">
        <f t="shared" si="27"/>
        <v>23.939112444725161</v>
      </c>
      <c r="K581" s="261"/>
      <c r="L581" s="261"/>
      <c r="M581" s="263">
        <v>42280</v>
      </c>
    </row>
    <row r="582" spans="2:13" ht="14.25">
      <c r="B582" s="329"/>
      <c r="C582" s="249"/>
      <c r="D582" s="249">
        <v>4</v>
      </c>
      <c r="E582" s="248">
        <v>2.5164341820885485</v>
      </c>
      <c r="F582" s="248">
        <v>23.407063171849121</v>
      </c>
      <c r="G582" s="248">
        <v>26.472010694123323</v>
      </c>
      <c r="H582" s="248">
        <v>27.018955918636557</v>
      </c>
      <c r="I582" s="86"/>
      <c r="J582" s="262">
        <f t="shared" si="27"/>
        <v>23.407063171849121</v>
      </c>
      <c r="K582" s="261"/>
      <c r="L582" s="261"/>
      <c r="M582" s="263">
        <v>42281</v>
      </c>
    </row>
    <row r="583" spans="2:13" ht="14.25">
      <c r="B583" s="329"/>
      <c r="C583" s="249"/>
      <c r="D583" s="249">
        <v>5</v>
      </c>
      <c r="E583" s="248">
        <v>2.6160399611167806</v>
      </c>
      <c r="F583" s="248">
        <v>23.016395472179283</v>
      </c>
      <c r="G583" s="248">
        <v>25.239040400981484</v>
      </c>
      <c r="H583" s="248">
        <v>27.093931061368011</v>
      </c>
      <c r="I583" s="86"/>
      <c r="J583" s="262">
        <f t="shared" si="27"/>
        <v>23.016395472179283</v>
      </c>
      <c r="K583" s="261"/>
      <c r="L583" s="261"/>
      <c r="M583" s="263">
        <v>42282</v>
      </c>
    </row>
    <row r="584" spans="2:13" ht="14.25">
      <c r="B584" s="329"/>
      <c r="C584" s="249"/>
      <c r="D584" s="249">
        <v>6</v>
      </c>
      <c r="E584" s="248">
        <v>2.5947290441212614</v>
      </c>
      <c r="F584" s="248">
        <v>22.808284534970699</v>
      </c>
      <c r="G584" s="248">
        <v>24.910377638164455</v>
      </c>
      <c r="H584" s="248">
        <v>26.354542016637307</v>
      </c>
      <c r="I584" s="86"/>
      <c r="J584" s="262">
        <f t="shared" si="27"/>
        <v>22.808284534970699</v>
      </c>
      <c r="K584" s="261"/>
      <c r="L584" s="261"/>
      <c r="M584" s="263">
        <v>42283</v>
      </c>
    </row>
    <row r="585" spans="2:13" ht="14.25">
      <c r="B585" s="329"/>
      <c r="C585" s="249"/>
      <c r="D585" s="249">
        <v>7</v>
      </c>
      <c r="E585" s="248">
        <v>2.4445340813031273</v>
      </c>
      <c r="F585" s="248">
        <v>22.81278212068683</v>
      </c>
      <c r="G585" s="248">
        <v>25.061372754014446</v>
      </c>
      <c r="H585" s="248">
        <v>24.981104325217164</v>
      </c>
      <c r="I585" s="86"/>
      <c r="J585" s="262">
        <f t="shared" si="27"/>
        <v>22.81278212068683</v>
      </c>
      <c r="K585" s="261"/>
      <c r="L585" s="261"/>
      <c r="M585" s="263">
        <v>42284</v>
      </c>
    </row>
    <row r="586" spans="2:13" ht="14.25">
      <c r="B586" s="329"/>
      <c r="C586" s="249"/>
      <c r="D586" s="249">
        <v>8</v>
      </c>
      <c r="E586" s="248">
        <v>2.7157236477873958</v>
      </c>
      <c r="F586" s="248">
        <v>22.674144185473647</v>
      </c>
      <c r="G586" s="248">
        <v>24.524271781586158</v>
      </c>
      <c r="H586" s="248">
        <v>25.568433976821659</v>
      </c>
      <c r="I586" s="86"/>
      <c r="J586" s="262">
        <f t="shared" si="27"/>
        <v>22.674144185473647</v>
      </c>
      <c r="K586" s="261"/>
      <c r="L586" s="261"/>
      <c r="M586" s="263">
        <v>42285</v>
      </c>
    </row>
    <row r="587" spans="2:13" ht="14.25">
      <c r="B587" s="329"/>
      <c r="C587" s="249"/>
      <c r="D587" s="249">
        <v>9</v>
      </c>
      <c r="E587" s="248">
        <v>2.7016098145527208</v>
      </c>
      <c r="F587" s="248">
        <v>22.225194897423993</v>
      </c>
      <c r="G587" s="248">
        <v>22.982805321167156</v>
      </c>
      <c r="H587" s="248">
        <v>25.675032631854592</v>
      </c>
      <c r="I587" s="86"/>
      <c r="J587" s="262">
        <f t="shared" si="27"/>
        <v>22.225194897423993</v>
      </c>
      <c r="K587" s="261"/>
      <c r="L587" s="261"/>
      <c r="M587" s="263">
        <v>42286</v>
      </c>
    </row>
    <row r="588" spans="2:13" ht="14.25">
      <c r="B588" s="329"/>
      <c r="C588" s="249"/>
      <c r="D588" s="249">
        <v>10</v>
      </c>
      <c r="E588" s="248">
        <v>2.70521336022711</v>
      </c>
      <c r="F588" s="248">
        <v>22.385970286103792</v>
      </c>
      <c r="G588" s="248">
        <v>22.505456380645526</v>
      </c>
      <c r="H588" s="248">
        <v>26.182667420862906</v>
      </c>
      <c r="I588" s="86"/>
      <c r="J588" s="262">
        <f t="shared" si="27"/>
        <v>22.385970286103792</v>
      </c>
      <c r="K588" s="261"/>
      <c r="L588" s="261"/>
      <c r="M588" s="263">
        <v>42287</v>
      </c>
    </row>
    <row r="589" spans="2:13" ht="14.25">
      <c r="B589" s="329"/>
      <c r="C589" s="249"/>
      <c r="D589" s="249">
        <v>11</v>
      </c>
      <c r="E589" s="248">
        <v>2.6184014247961627</v>
      </c>
      <c r="F589" s="248">
        <v>22.451550780469066</v>
      </c>
      <c r="G589" s="248">
        <v>21.983183650969504</v>
      </c>
      <c r="H589" s="248">
        <v>26.47078892823119</v>
      </c>
      <c r="I589" s="86"/>
      <c r="J589" s="262">
        <f t="shared" si="27"/>
        <v>22.451550780469066</v>
      </c>
      <c r="K589" s="261"/>
      <c r="L589" s="261"/>
      <c r="M589" s="263">
        <v>42288</v>
      </c>
    </row>
    <row r="590" spans="2:13" ht="14.25">
      <c r="B590" s="329"/>
      <c r="C590" s="249"/>
      <c r="D590" s="249">
        <v>12</v>
      </c>
      <c r="E590" s="248">
        <v>2.637792471870223</v>
      </c>
      <c r="F590" s="248">
        <v>21.963955194379849</v>
      </c>
      <c r="G590" s="248">
        <v>18.969335119326665</v>
      </c>
      <c r="H590" s="248">
        <v>26.623089187159096</v>
      </c>
      <c r="I590" s="86"/>
      <c r="J590" s="262">
        <f t="shared" si="27"/>
        <v>21.963955194379849</v>
      </c>
      <c r="K590" s="261"/>
      <c r="L590" s="261"/>
      <c r="M590" s="263">
        <v>42289</v>
      </c>
    </row>
    <row r="591" spans="2:13" ht="14.25">
      <c r="B591" s="329"/>
      <c r="C591" s="249"/>
      <c r="D591" s="249">
        <v>13</v>
      </c>
      <c r="E591" s="248">
        <v>2.5241704865888988</v>
      </c>
      <c r="F591" s="248">
        <v>21.541647426783289</v>
      </c>
      <c r="G591" s="248">
        <v>19.114532783765622</v>
      </c>
      <c r="H591" s="248">
        <v>26.874420955502277</v>
      </c>
      <c r="I591" s="86"/>
      <c r="J591" s="262">
        <f t="shared" si="27"/>
        <v>21.541647426783289</v>
      </c>
      <c r="K591" s="261"/>
      <c r="L591" s="261"/>
      <c r="M591" s="263">
        <v>42290</v>
      </c>
    </row>
    <row r="592" spans="2:13" ht="14.25">
      <c r="B592" s="329"/>
      <c r="C592" s="249"/>
      <c r="D592" s="249">
        <v>14</v>
      </c>
      <c r="E592" s="248">
        <v>2.3695924850066667</v>
      </c>
      <c r="F592" s="248">
        <v>21.488718056149533</v>
      </c>
      <c r="G592" s="248">
        <v>20.170207120405777</v>
      </c>
      <c r="H592" s="248">
        <v>27.159481217624872</v>
      </c>
      <c r="I592" s="86"/>
      <c r="J592" s="262">
        <f t="shared" si="27"/>
        <v>21.488718056149533</v>
      </c>
      <c r="K592" s="261"/>
      <c r="L592" s="264" t="s">
        <v>163</v>
      </c>
      <c r="M592" s="263">
        <v>42291</v>
      </c>
    </row>
    <row r="593" spans="2:13" ht="14.25">
      <c r="B593" s="329">
        <v>42644</v>
      </c>
      <c r="C593" s="249"/>
      <c r="D593" s="249">
        <v>15</v>
      </c>
      <c r="E593" s="248">
        <v>2.2461936907586013</v>
      </c>
      <c r="F593" s="248">
        <v>21.168858451142128</v>
      </c>
      <c r="G593" s="248">
        <v>21.787723470614065</v>
      </c>
      <c r="H593" s="248">
        <v>28.114356757620417</v>
      </c>
      <c r="I593" s="86"/>
      <c r="J593" s="262">
        <f t="shared" si="27"/>
        <v>21.168858451142128</v>
      </c>
      <c r="K593" s="261"/>
      <c r="L593" s="261"/>
      <c r="M593" s="263">
        <v>42292</v>
      </c>
    </row>
    <row r="594" spans="2:13" ht="14.25">
      <c r="B594" s="329"/>
      <c r="C594" s="249"/>
      <c r="D594" s="249">
        <v>16</v>
      </c>
      <c r="E594" s="248">
        <v>2.2209908730631258</v>
      </c>
      <c r="F594" s="248">
        <v>21.388940109160263</v>
      </c>
      <c r="G594" s="248">
        <v>22.218294523233652</v>
      </c>
      <c r="H594" s="248">
        <v>26.1335539833056</v>
      </c>
      <c r="I594" s="86"/>
      <c r="J594" s="262">
        <f t="shared" si="27"/>
        <v>21.388940109160263</v>
      </c>
      <c r="K594" s="261"/>
      <c r="L594" s="261"/>
      <c r="M594" s="263">
        <v>42293</v>
      </c>
    </row>
    <row r="595" spans="2:13" ht="14.25">
      <c r="B595" s="329"/>
      <c r="C595" s="249"/>
      <c r="D595" s="249">
        <v>17</v>
      </c>
      <c r="E595" s="248">
        <v>2.1208849483342367</v>
      </c>
      <c r="F595" s="248">
        <v>21.094400161351995</v>
      </c>
      <c r="G595" s="248">
        <v>22.134065573764147</v>
      </c>
      <c r="H595" s="248">
        <v>23.255535688171978</v>
      </c>
      <c r="I595" s="86"/>
      <c r="J595" s="262">
        <f t="shared" si="27"/>
        <v>21.094400161351995</v>
      </c>
      <c r="K595" s="261"/>
      <c r="L595" s="261"/>
      <c r="M595" s="263">
        <v>42294</v>
      </c>
    </row>
    <row r="596" spans="2:13" ht="14.25">
      <c r="B596" s="329"/>
      <c r="C596" s="249"/>
      <c r="D596" s="249">
        <v>18</v>
      </c>
      <c r="E596" s="248">
        <v>2.168745248355048</v>
      </c>
      <c r="F596" s="248">
        <v>20.979134086275572</v>
      </c>
      <c r="G596" s="248">
        <v>22.2811454278092</v>
      </c>
      <c r="H596" s="248">
        <v>19.696073153152696</v>
      </c>
      <c r="I596" s="86"/>
      <c r="J596" s="262">
        <f t="shared" si="27"/>
        <v>19.696073153152696</v>
      </c>
      <c r="K596" s="261"/>
      <c r="L596" s="261"/>
      <c r="M596" s="263">
        <v>42295</v>
      </c>
    </row>
    <row r="597" spans="2:13" ht="14.25">
      <c r="B597" s="329"/>
      <c r="C597" s="249"/>
      <c r="D597" s="249">
        <v>19</v>
      </c>
      <c r="E597" s="248">
        <v>2.1875597961494648</v>
      </c>
      <c r="F597" s="248">
        <v>20.790086018782393</v>
      </c>
      <c r="G597" s="248">
        <v>21.469351301031502</v>
      </c>
      <c r="H597" s="248">
        <v>19.500053721437489</v>
      </c>
      <c r="I597" s="86"/>
      <c r="J597" s="262">
        <f t="shared" si="27"/>
        <v>19.500053721437489</v>
      </c>
      <c r="K597" s="261"/>
      <c r="L597" s="261"/>
      <c r="M597" s="263">
        <v>42296</v>
      </c>
    </row>
    <row r="598" spans="2:13" ht="14.25">
      <c r="B598" s="329"/>
      <c r="C598" s="249"/>
      <c r="D598" s="249">
        <v>20</v>
      </c>
      <c r="E598" s="248">
        <v>2.2160587074060731</v>
      </c>
      <c r="F598" s="248">
        <v>20.59671660520754</v>
      </c>
      <c r="G598" s="248">
        <v>20.044805318974891</v>
      </c>
      <c r="H598" s="248">
        <v>22.951009860332128</v>
      </c>
      <c r="I598" s="86"/>
      <c r="J598" s="262">
        <f t="shared" si="27"/>
        <v>20.59671660520754</v>
      </c>
      <c r="K598" s="261"/>
      <c r="L598" s="261"/>
      <c r="M598" s="263">
        <v>42297</v>
      </c>
    </row>
    <row r="599" spans="2:13" ht="14.25">
      <c r="B599" s="329"/>
      <c r="C599" s="249"/>
      <c r="D599" s="249">
        <v>21</v>
      </c>
      <c r="E599" s="248">
        <v>2.5464947074279256</v>
      </c>
      <c r="F599" s="248">
        <v>20.370749119123133</v>
      </c>
      <c r="G599" s="248">
        <v>19.561829069536824</v>
      </c>
      <c r="H599" s="248">
        <v>23.057959668397235</v>
      </c>
      <c r="I599" s="86"/>
      <c r="J599" s="262">
        <f t="shared" si="27"/>
        <v>20.370749119123133</v>
      </c>
      <c r="K599" s="261"/>
      <c r="L599" s="261"/>
      <c r="M599" s="263">
        <v>42298</v>
      </c>
    </row>
    <row r="600" spans="2:13" ht="14.25">
      <c r="B600" s="329"/>
      <c r="C600" s="249"/>
      <c r="D600" s="249">
        <v>22</v>
      </c>
      <c r="E600" s="248">
        <v>2.8317142658971801</v>
      </c>
      <c r="F600" s="248">
        <v>20.424493927492534</v>
      </c>
      <c r="G600" s="248">
        <v>19.56971352005522</v>
      </c>
      <c r="H600" s="248">
        <v>20.718116374890617</v>
      </c>
      <c r="I600" s="86"/>
      <c r="J600" s="262">
        <f t="shared" si="27"/>
        <v>20.424493927492534</v>
      </c>
      <c r="K600" s="261"/>
      <c r="L600" s="261"/>
      <c r="M600" s="263">
        <v>42299</v>
      </c>
    </row>
    <row r="601" spans="2:13" ht="14.25">
      <c r="B601" s="329"/>
      <c r="C601" s="249"/>
      <c r="D601" s="249">
        <v>23</v>
      </c>
      <c r="E601" s="248">
        <v>2.7143033088599711</v>
      </c>
      <c r="F601" s="248">
        <v>20.478333388148986</v>
      </c>
      <c r="G601" s="248">
        <v>20.829354871843236</v>
      </c>
      <c r="H601" s="248">
        <v>22.07534449671585</v>
      </c>
      <c r="I601" s="86"/>
      <c r="J601" s="262">
        <f t="shared" si="27"/>
        <v>20.478333388148986</v>
      </c>
      <c r="K601" s="261"/>
      <c r="L601" s="261"/>
      <c r="M601" s="263">
        <v>42300</v>
      </c>
    </row>
    <row r="602" spans="2:13" ht="14.25">
      <c r="B602" s="329"/>
      <c r="C602" s="249"/>
      <c r="D602" s="249">
        <v>24</v>
      </c>
      <c r="E602" s="248">
        <v>2.6502554856663849</v>
      </c>
      <c r="F602" s="248">
        <v>20.336398179549782</v>
      </c>
      <c r="G602" s="248">
        <v>20.361412460864855</v>
      </c>
      <c r="H602" s="248">
        <v>24.83260588443293</v>
      </c>
      <c r="I602" s="86"/>
      <c r="J602" s="262">
        <f t="shared" si="27"/>
        <v>20.336398179549782</v>
      </c>
      <c r="K602" s="261"/>
      <c r="L602" s="261"/>
      <c r="M602" s="263">
        <v>42301</v>
      </c>
    </row>
    <row r="603" spans="2:13" ht="14.25">
      <c r="B603" s="329"/>
      <c r="C603" s="249"/>
      <c r="D603" s="249">
        <v>25</v>
      </c>
      <c r="E603" s="248">
        <v>2.9266728334818986</v>
      </c>
      <c r="F603" s="248">
        <v>20.187104582482995</v>
      </c>
      <c r="G603" s="248">
        <v>22.50546440046427</v>
      </c>
      <c r="H603" s="248">
        <v>25.228316068893488</v>
      </c>
      <c r="I603" s="86"/>
      <c r="J603" s="262">
        <f t="shared" si="27"/>
        <v>20.187104582482995</v>
      </c>
      <c r="K603" s="261"/>
      <c r="L603" s="261"/>
      <c r="M603" s="263">
        <v>42302</v>
      </c>
    </row>
    <row r="604" spans="2:13" ht="14.25">
      <c r="B604" s="329"/>
      <c r="C604" s="249"/>
      <c r="D604" s="249">
        <v>26</v>
      </c>
      <c r="E604" s="248">
        <v>2.7242374057363548</v>
      </c>
      <c r="F604" s="248">
        <v>20.096162772296623</v>
      </c>
      <c r="G604" s="248">
        <v>24.24694873278094</v>
      </c>
      <c r="H604" s="248">
        <v>25.237413130236227</v>
      </c>
      <c r="I604" s="86"/>
      <c r="J604" s="262">
        <f t="shared" si="27"/>
        <v>20.096162772296623</v>
      </c>
      <c r="K604" s="261"/>
      <c r="L604" s="261"/>
      <c r="M604" s="263">
        <v>42303</v>
      </c>
    </row>
    <row r="605" spans="2:13" ht="14.25">
      <c r="B605" s="329"/>
      <c r="C605" s="249"/>
      <c r="D605" s="249">
        <v>27</v>
      </c>
      <c r="E605" s="248">
        <v>2.7770185647885959</v>
      </c>
      <c r="F605" s="248">
        <v>20.289056297008607</v>
      </c>
      <c r="G605" s="248">
        <v>23.855886290988789</v>
      </c>
      <c r="H605" s="248">
        <v>25.666715124018967</v>
      </c>
      <c r="I605" s="86"/>
      <c r="J605" s="262">
        <f t="shared" si="27"/>
        <v>20.289056297008607</v>
      </c>
      <c r="K605" s="261"/>
      <c r="L605" s="261"/>
      <c r="M605" s="263">
        <v>42304</v>
      </c>
    </row>
    <row r="606" spans="2:13" ht="14.25">
      <c r="B606" s="329"/>
      <c r="C606" s="249"/>
      <c r="D606" s="249">
        <v>28</v>
      </c>
      <c r="E606" s="248">
        <v>3.0607298676697163</v>
      </c>
      <c r="F606" s="248">
        <v>20.416952173135073</v>
      </c>
      <c r="G606" s="248">
        <v>23.116459798514576</v>
      </c>
      <c r="H606" s="248">
        <v>23.222934831761766</v>
      </c>
      <c r="I606" s="86"/>
      <c r="J606" s="262">
        <f t="shared" si="27"/>
        <v>20.416952173135073</v>
      </c>
      <c r="K606" s="261"/>
      <c r="L606" s="261"/>
      <c r="M606" s="263">
        <v>42305</v>
      </c>
    </row>
    <row r="607" spans="2:13" ht="14.25">
      <c r="B607" s="329"/>
      <c r="C607" s="249"/>
      <c r="D607" s="249">
        <v>29</v>
      </c>
      <c r="E607" s="248">
        <v>3.154522385239328</v>
      </c>
      <c r="F607" s="248">
        <v>20.218806133491068</v>
      </c>
      <c r="G607" s="248">
        <v>22.626301054934796</v>
      </c>
      <c r="H607" s="248">
        <v>22.254612008114989</v>
      </c>
      <c r="I607" s="86"/>
      <c r="J607" s="262">
        <f t="shared" si="27"/>
        <v>20.218806133491068</v>
      </c>
      <c r="K607" s="261"/>
      <c r="L607" s="261"/>
      <c r="M607" s="263">
        <v>42306</v>
      </c>
    </row>
    <row r="608" spans="2:13" ht="14.25">
      <c r="B608" s="329"/>
      <c r="C608" s="249"/>
      <c r="D608" s="249">
        <v>30</v>
      </c>
      <c r="E608" s="248">
        <v>3.003496334193311</v>
      </c>
      <c r="F608" s="248">
        <v>19.573897668606108</v>
      </c>
      <c r="G608" s="248">
        <v>22.322150260333547</v>
      </c>
      <c r="H608" s="248">
        <v>20.652889339697719</v>
      </c>
      <c r="I608" s="86"/>
      <c r="J608" s="262">
        <f t="shared" si="27"/>
        <v>19.573897668606108</v>
      </c>
      <c r="K608" s="261"/>
      <c r="L608" s="261"/>
      <c r="M608" s="263">
        <v>42307</v>
      </c>
    </row>
    <row r="609" spans="2:13" ht="14.25">
      <c r="B609" s="329"/>
      <c r="C609" s="249"/>
      <c r="D609" s="249">
        <v>31</v>
      </c>
      <c r="E609" s="248">
        <v>3.0609879290217874</v>
      </c>
      <c r="F609" s="248">
        <v>19.541889354744065</v>
      </c>
      <c r="G609" s="248">
        <v>21.850256325348873</v>
      </c>
      <c r="H609" s="248">
        <v>20.233702725001756</v>
      </c>
      <c r="I609" s="86"/>
      <c r="J609" s="262">
        <f t="shared" si="27"/>
        <v>19.541889354744065</v>
      </c>
      <c r="K609" s="261">
        <v>35</v>
      </c>
      <c r="L609" s="261"/>
      <c r="M609" s="263">
        <v>42308</v>
      </c>
    </row>
    <row r="610" spans="2:13" ht="14.25">
      <c r="B610" s="329"/>
      <c r="C610" s="249">
        <v>11</v>
      </c>
      <c r="D610" s="249">
        <v>1</v>
      </c>
      <c r="E610" s="248">
        <v>2.4892928922688675</v>
      </c>
      <c r="F610" s="248">
        <v>19.119604281811789</v>
      </c>
      <c r="G610" s="248">
        <v>21.369313328434124</v>
      </c>
      <c r="H610" s="248">
        <v>21.03940955486803</v>
      </c>
      <c r="I610" s="86"/>
      <c r="J610" s="262">
        <f t="shared" si="27"/>
        <v>19.119604281811789</v>
      </c>
      <c r="K610" s="261"/>
      <c r="L610" s="261"/>
      <c r="M610" s="263">
        <v>42309</v>
      </c>
    </row>
    <row r="611" spans="2:13" ht="14.25">
      <c r="B611" s="329"/>
      <c r="C611" s="249"/>
      <c r="D611" s="249">
        <v>2</v>
      </c>
      <c r="E611" s="248">
        <v>1.9300013913152492</v>
      </c>
      <c r="F611" s="248">
        <v>18.883836077481384</v>
      </c>
      <c r="G611" s="248">
        <v>22.086660713092865</v>
      </c>
      <c r="H611" s="248">
        <v>21.220185933890416</v>
      </c>
      <c r="I611" s="86"/>
      <c r="J611" s="262">
        <f t="shared" si="27"/>
        <v>18.883836077481384</v>
      </c>
      <c r="K611" s="261"/>
      <c r="L611" s="261"/>
      <c r="M611" s="263">
        <v>42310</v>
      </c>
    </row>
    <row r="612" spans="2:13" ht="14.25">
      <c r="B612" s="329"/>
      <c r="C612" s="249"/>
      <c r="D612" s="249">
        <v>3</v>
      </c>
      <c r="E612" s="248">
        <v>2.2785752261255068</v>
      </c>
      <c r="F612" s="248">
        <v>18.932428419446481</v>
      </c>
      <c r="G612" s="248">
        <v>21.779835571362977</v>
      </c>
      <c r="H612" s="248">
        <v>20.516183708828091</v>
      </c>
      <c r="I612" s="86"/>
      <c r="J612" s="262">
        <f t="shared" si="27"/>
        <v>18.932428419446481</v>
      </c>
      <c r="K612" s="261"/>
      <c r="L612" s="261"/>
      <c r="M612" s="263">
        <v>42311</v>
      </c>
    </row>
    <row r="613" spans="2:13" ht="14.25">
      <c r="B613" s="329"/>
      <c r="C613" s="249"/>
      <c r="D613" s="249">
        <v>4</v>
      </c>
      <c r="E613" s="248">
        <v>1.9695748980743755</v>
      </c>
      <c r="F613" s="248">
        <v>18.143661333485873</v>
      </c>
      <c r="G613" s="248">
        <v>19.132640361873207</v>
      </c>
      <c r="H613" s="248">
        <v>19.212967962034107</v>
      </c>
      <c r="I613" s="86"/>
      <c r="J613" s="262">
        <f t="shared" si="27"/>
        <v>18.143661333485873</v>
      </c>
      <c r="K613" s="261"/>
      <c r="L613" s="261"/>
      <c r="M613" s="263">
        <v>42312</v>
      </c>
    </row>
    <row r="614" spans="2:13" ht="14.25">
      <c r="B614" s="329"/>
      <c r="C614" s="249"/>
      <c r="D614" s="249">
        <v>5</v>
      </c>
      <c r="E614" s="248">
        <v>2.0325093037586646</v>
      </c>
      <c r="F614" s="248">
        <v>17.369550689594874</v>
      </c>
      <c r="G614" s="248">
        <v>18.96447860539147</v>
      </c>
      <c r="H614" s="248">
        <v>17.944424811953155</v>
      </c>
      <c r="I614" s="86"/>
      <c r="J614" s="262">
        <f t="shared" si="27"/>
        <v>17.369550689594874</v>
      </c>
      <c r="K614" s="261"/>
      <c r="L614" s="261"/>
      <c r="M614" s="263">
        <v>42313</v>
      </c>
    </row>
    <row r="615" spans="2:13" ht="14.25">
      <c r="B615" s="329"/>
      <c r="C615" s="249"/>
      <c r="D615" s="249">
        <v>6</v>
      </c>
      <c r="E615" s="248">
        <v>2.1638259394877584</v>
      </c>
      <c r="F615" s="248">
        <v>17.677444028768161</v>
      </c>
      <c r="G615" s="248">
        <v>14.949838883616465</v>
      </c>
      <c r="H615" s="248">
        <v>16.481459035520608</v>
      </c>
      <c r="I615" s="86"/>
      <c r="J615" s="262">
        <f t="shared" si="27"/>
        <v>16.481459035520608</v>
      </c>
      <c r="K615" s="261"/>
      <c r="L615" s="261"/>
      <c r="M615" s="263">
        <v>42314</v>
      </c>
    </row>
    <row r="616" spans="2:13" ht="14.25">
      <c r="B616" s="329"/>
      <c r="C616" s="249"/>
      <c r="D616" s="249">
        <v>7</v>
      </c>
      <c r="E616" s="248">
        <v>2.0828916979317875</v>
      </c>
      <c r="F616" s="248">
        <v>17.684508449549195</v>
      </c>
      <c r="G616" s="248">
        <v>13.288192628721809</v>
      </c>
      <c r="H616" s="248">
        <v>16.673255353702935</v>
      </c>
      <c r="I616" s="86"/>
      <c r="J616" s="262">
        <f t="shared" si="27"/>
        <v>16.673255353702935</v>
      </c>
      <c r="K616" s="261"/>
      <c r="L616" s="261"/>
      <c r="M616" s="263">
        <v>42315</v>
      </c>
    </row>
    <row r="617" spans="2:13" ht="14.25">
      <c r="B617" s="329"/>
      <c r="C617" s="249"/>
      <c r="D617" s="249">
        <v>8</v>
      </c>
      <c r="E617" s="248">
        <v>2.0155034475227911</v>
      </c>
      <c r="F617" s="248">
        <v>17.912970213178607</v>
      </c>
      <c r="G617" s="248">
        <v>14.294335657935923</v>
      </c>
      <c r="H617" s="248">
        <v>15.99905124946601</v>
      </c>
      <c r="I617" s="86"/>
      <c r="J617" s="262">
        <f t="shared" si="27"/>
        <v>15.99905124946601</v>
      </c>
      <c r="K617" s="261"/>
      <c r="L617" s="261"/>
      <c r="M617" s="263">
        <v>42316</v>
      </c>
    </row>
    <row r="618" spans="2:13" ht="14.25">
      <c r="B618" s="329"/>
      <c r="C618" s="249"/>
      <c r="D618" s="249">
        <v>9</v>
      </c>
      <c r="E618" s="248">
        <v>1.9229881024980855</v>
      </c>
      <c r="F618" s="248">
        <v>17.42039011742488</v>
      </c>
      <c r="G618" s="248">
        <v>16.838572003288569</v>
      </c>
      <c r="H618" s="248">
        <v>14.701276992684457</v>
      </c>
      <c r="I618" s="86"/>
      <c r="J618" s="262">
        <f t="shared" si="27"/>
        <v>14.701276992684457</v>
      </c>
      <c r="K618" s="261"/>
      <c r="L618" s="261"/>
      <c r="M618" s="263">
        <v>42317</v>
      </c>
    </row>
    <row r="619" spans="2:13" ht="14.25">
      <c r="B619" s="329"/>
      <c r="C619" s="249"/>
      <c r="D619" s="249">
        <v>10</v>
      </c>
      <c r="E619" s="248">
        <v>2.5320300460542295</v>
      </c>
      <c r="F619" s="248">
        <v>17.394379807199691</v>
      </c>
      <c r="G619" s="248">
        <v>16.689627926748109</v>
      </c>
      <c r="H619" s="248">
        <v>16.805645450548578</v>
      </c>
      <c r="I619" s="86"/>
      <c r="J619" s="262">
        <f t="shared" si="27"/>
        <v>16.805645450548578</v>
      </c>
      <c r="K619" s="261"/>
      <c r="L619" s="261"/>
      <c r="M619" s="263">
        <v>42318</v>
      </c>
    </row>
    <row r="620" spans="2:13" ht="14.25">
      <c r="B620" s="329"/>
      <c r="C620" s="249"/>
      <c r="D620" s="249">
        <v>11</v>
      </c>
      <c r="E620" s="248">
        <v>2.508182184836186</v>
      </c>
      <c r="F620" s="248">
        <v>17.098452421208151</v>
      </c>
      <c r="G620" s="248">
        <v>17.083893056531444</v>
      </c>
      <c r="H620" s="248">
        <v>18.615592478349665</v>
      </c>
      <c r="I620" s="86"/>
      <c r="J620" s="262">
        <f t="shared" si="27"/>
        <v>17.098452421208151</v>
      </c>
      <c r="K620" s="261"/>
      <c r="L620" s="261"/>
      <c r="M620" s="263">
        <v>42319</v>
      </c>
    </row>
    <row r="621" spans="2:13" ht="14.25">
      <c r="B621" s="329"/>
      <c r="C621" s="249"/>
      <c r="D621" s="249">
        <v>12</v>
      </c>
      <c r="E621" s="248">
        <v>2.4288137200837951</v>
      </c>
      <c r="F621" s="248">
        <v>17.109310781222451</v>
      </c>
      <c r="G621" s="248">
        <v>16.841974603434426</v>
      </c>
      <c r="H621" s="248">
        <v>19.061536355394072</v>
      </c>
      <c r="I621" s="86"/>
      <c r="J621" s="262">
        <f t="shared" si="27"/>
        <v>17.109310781222451</v>
      </c>
      <c r="K621" s="261"/>
      <c r="L621" s="261"/>
      <c r="M621" s="263">
        <v>42320</v>
      </c>
    </row>
    <row r="622" spans="2:13" ht="14.25">
      <c r="B622" s="329"/>
      <c r="C622" s="249"/>
      <c r="D622" s="249">
        <v>13</v>
      </c>
      <c r="E622" s="248">
        <v>2.3347428555696852</v>
      </c>
      <c r="F622" s="248">
        <v>17.052077013345382</v>
      </c>
      <c r="G622" s="248">
        <v>17.78138970172223</v>
      </c>
      <c r="H622" s="248">
        <v>16.372309927673335</v>
      </c>
      <c r="I622" s="86"/>
      <c r="J622" s="262">
        <f t="shared" si="27"/>
        <v>16.372309927673335</v>
      </c>
      <c r="K622" s="261"/>
      <c r="L622" s="261"/>
      <c r="M622" s="263">
        <v>42321</v>
      </c>
    </row>
    <row r="623" spans="2:13" ht="14.25">
      <c r="B623" s="329"/>
      <c r="C623" s="249"/>
      <c r="D623" s="249">
        <v>14</v>
      </c>
      <c r="E623" s="248">
        <v>2.2867282219513911</v>
      </c>
      <c r="F623" s="248">
        <v>16.519732987268252</v>
      </c>
      <c r="G623" s="248">
        <v>16.853145022842106</v>
      </c>
      <c r="H623" s="248">
        <v>15.434524812950418</v>
      </c>
      <c r="I623" s="86"/>
      <c r="J623" s="262">
        <f t="shared" si="27"/>
        <v>15.434524812950418</v>
      </c>
      <c r="K623" s="261"/>
      <c r="L623" s="264" t="s">
        <v>164</v>
      </c>
      <c r="M623" s="263">
        <v>42322</v>
      </c>
    </row>
    <row r="624" spans="2:13" ht="14.25">
      <c r="B624" s="329">
        <v>42675</v>
      </c>
      <c r="C624" s="249"/>
      <c r="D624" s="249">
        <v>15</v>
      </c>
      <c r="E624" s="248">
        <v>2.7244265139455681</v>
      </c>
      <c r="F624" s="248">
        <v>16.04531587829894</v>
      </c>
      <c r="G624" s="248">
        <v>16.425019027349911</v>
      </c>
      <c r="H624" s="248">
        <v>16.575021745112906</v>
      </c>
      <c r="I624" s="86"/>
      <c r="J624" s="262">
        <f t="shared" si="27"/>
        <v>16.04531587829894</v>
      </c>
      <c r="K624" s="261"/>
      <c r="L624" s="261"/>
      <c r="M624" s="263">
        <v>42323</v>
      </c>
    </row>
    <row r="625" spans="2:13" ht="14.25">
      <c r="B625" s="329"/>
      <c r="C625" s="249"/>
      <c r="D625" s="249">
        <v>16</v>
      </c>
      <c r="E625" s="248">
        <v>2.7679883484188625</v>
      </c>
      <c r="F625" s="248">
        <v>15.67447918216514</v>
      </c>
      <c r="G625" s="248">
        <v>17.238010760192161</v>
      </c>
      <c r="H625" s="248">
        <v>17.869278980810293</v>
      </c>
      <c r="I625" s="86"/>
      <c r="J625" s="262">
        <f t="shared" si="27"/>
        <v>15.67447918216514</v>
      </c>
      <c r="K625" s="261"/>
      <c r="L625" s="261"/>
      <c r="M625" s="263">
        <v>42324</v>
      </c>
    </row>
    <row r="626" spans="2:13" ht="14.25">
      <c r="B626" s="329"/>
      <c r="C626" s="249"/>
      <c r="D626" s="249">
        <v>17</v>
      </c>
      <c r="E626" s="248">
        <v>2.272795325624335</v>
      </c>
      <c r="F626" s="248">
        <v>15.675584464862148</v>
      </c>
      <c r="G626" s="248">
        <v>18.264171048329626</v>
      </c>
      <c r="H626" s="248">
        <v>18.581688479625132</v>
      </c>
      <c r="I626" s="86"/>
      <c r="J626" s="262">
        <f t="shared" si="27"/>
        <v>15.675584464862148</v>
      </c>
      <c r="K626" s="261"/>
      <c r="L626" s="261"/>
      <c r="M626" s="263">
        <v>42325</v>
      </c>
    </row>
    <row r="627" spans="2:13" ht="14.25">
      <c r="B627" s="329"/>
      <c r="C627" s="249"/>
      <c r="D627" s="249">
        <v>18</v>
      </c>
      <c r="E627" s="248">
        <v>1.9286456830955361</v>
      </c>
      <c r="F627" s="248">
        <v>15.813065403042323</v>
      </c>
      <c r="G627" s="248">
        <v>17.566935516006154</v>
      </c>
      <c r="H627" s="248">
        <v>18.393800325684509</v>
      </c>
      <c r="I627" s="86"/>
      <c r="J627" s="262">
        <f t="shared" ref="J627:J670" si="28">IF(H627&gt;F627,F627,H627)</f>
        <v>15.813065403042323</v>
      </c>
      <c r="K627" s="261"/>
      <c r="L627" s="261"/>
      <c r="M627" s="263">
        <v>42326</v>
      </c>
    </row>
    <row r="628" spans="2:13" ht="14.25">
      <c r="B628" s="329"/>
      <c r="C628" s="249"/>
      <c r="D628" s="249">
        <v>19</v>
      </c>
      <c r="E628" s="248">
        <v>1.9483845304516414</v>
      </c>
      <c r="F628" s="248">
        <v>15.989402982991439</v>
      </c>
      <c r="G628" s="248">
        <v>16.506783361255323</v>
      </c>
      <c r="H628" s="248">
        <v>17.962786554739679</v>
      </c>
      <c r="I628" s="86"/>
      <c r="J628" s="262">
        <f t="shared" si="28"/>
        <v>15.989402982991439</v>
      </c>
      <c r="K628" s="261"/>
      <c r="L628" s="261"/>
      <c r="M628" s="263">
        <v>42327</v>
      </c>
    </row>
    <row r="629" spans="2:13" ht="14.25">
      <c r="B629" s="329"/>
      <c r="C629" s="249"/>
      <c r="D629" s="249">
        <v>20</v>
      </c>
      <c r="E629" s="248">
        <v>2.4658564147848869</v>
      </c>
      <c r="F629" s="248">
        <v>15.628954932194983</v>
      </c>
      <c r="G629" s="248">
        <v>16.062191096844867</v>
      </c>
      <c r="H629" s="248">
        <v>18.742932288090355</v>
      </c>
      <c r="I629" s="86"/>
      <c r="J629" s="262">
        <f t="shared" si="28"/>
        <v>15.628954932194983</v>
      </c>
      <c r="K629" s="261"/>
      <c r="L629" s="261"/>
      <c r="M629" s="263">
        <v>42328</v>
      </c>
    </row>
    <row r="630" spans="2:13" ht="14.25">
      <c r="B630" s="329"/>
      <c r="C630" s="249"/>
      <c r="D630" s="249">
        <v>21</v>
      </c>
      <c r="E630" s="248">
        <v>2.7203288010904583</v>
      </c>
      <c r="F630" s="248">
        <v>15.131223278039515</v>
      </c>
      <c r="G630" s="248">
        <v>16.4561518118119</v>
      </c>
      <c r="H630" s="248">
        <v>19.255887990853349</v>
      </c>
      <c r="I630" s="86"/>
      <c r="J630" s="262">
        <f t="shared" si="28"/>
        <v>15.131223278039515</v>
      </c>
      <c r="K630" s="261"/>
      <c r="L630" s="261"/>
      <c r="M630" s="263">
        <v>42329</v>
      </c>
    </row>
    <row r="631" spans="2:13" ht="14.25">
      <c r="B631" s="329"/>
      <c r="C631" s="249"/>
      <c r="D631" s="249">
        <v>22</v>
      </c>
      <c r="E631" s="248">
        <v>2.3884057941178005</v>
      </c>
      <c r="F631" s="248">
        <v>14.910870464973135</v>
      </c>
      <c r="G631" s="248">
        <v>13.442915558319431</v>
      </c>
      <c r="H631" s="248">
        <v>19.115102774641496</v>
      </c>
      <c r="I631" s="86"/>
      <c r="J631" s="262">
        <f t="shared" si="28"/>
        <v>14.910870464973135</v>
      </c>
      <c r="K631" s="261"/>
      <c r="L631" s="261"/>
      <c r="M631" s="263">
        <v>42330</v>
      </c>
    </row>
    <row r="632" spans="2:13" ht="14.25">
      <c r="B632" s="329"/>
      <c r="C632" s="249"/>
      <c r="D632" s="249">
        <v>23</v>
      </c>
      <c r="E632" s="248">
        <v>2.1116297413136711</v>
      </c>
      <c r="F632" s="248">
        <v>14.938921380578496</v>
      </c>
      <c r="G632" s="248">
        <v>12.586704405565804</v>
      </c>
      <c r="H632" s="248">
        <v>19.868363157011949</v>
      </c>
      <c r="I632" s="86"/>
      <c r="J632" s="262">
        <f t="shared" si="28"/>
        <v>14.938921380578496</v>
      </c>
      <c r="K632" s="261"/>
      <c r="L632" s="261"/>
      <c r="M632" s="263">
        <v>42331</v>
      </c>
    </row>
    <row r="633" spans="2:13" ht="14.25">
      <c r="B633" s="329"/>
      <c r="C633" s="249"/>
      <c r="D633" s="249">
        <v>24</v>
      </c>
      <c r="E633" s="248">
        <v>1.879600308367106</v>
      </c>
      <c r="F633" s="248">
        <v>14.770264111342065</v>
      </c>
      <c r="G633" s="248">
        <v>12.602267831254794</v>
      </c>
      <c r="H633" s="248">
        <v>19.610345619069228</v>
      </c>
      <c r="I633" s="86"/>
      <c r="J633" s="262">
        <f t="shared" si="28"/>
        <v>14.770264111342065</v>
      </c>
      <c r="K633" s="261"/>
      <c r="L633" s="261"/>
      <c r="M633" s="263">
        <v>42332</v>
      </c>
    </row>
    <row r="634" spans="2:13" ht="14.25">
      <c r="B634" s="329"/>
      <c r="C634" s="249"/>
      <c r="D634" s="249">
        <v>25</v>
      </c>
      <c r="E634" s="248">
        <v>1.943169478546928</v>
      </c>
      <c r="F634" s="248">
        <v>14.800948260047978</v>
      </c>
      <c r="G634" s="248">
        <v>12.638870209698251</v>
      </c>
      <c r="H634" s="248">
        <v>16.565630932600428</v>
      </c>
      <c r="I634" s="86"/>
      <c r="J634" s="262">
        <f t="shared" si="28"/>
        <v>14.800948260047978</v>
      </c>
      <c r="K634" s="261"/>
      <c r="L634" s="261"/>
      <c r="M634" s="263">
        <v>42333</v>
      </c>
    </row>
    <row r="635" spans="2:13" ht="14.25">
      <c r="B635" s="329"/>
      <c r="C635" s="249"/>
      <c r="D635" s="249">
        <v>26</v>
      </c>
      <c r="E635" s="248">
        <v>2.5446641776931456</v>
      </c>
      <c r="F635" s="248">
        <v>14.67445562204531</v>
      </c>
      <c r="G635" s="248">
        <v>13.48683374808682</v>
      </c>
      <c r="H635" s="248">
        <v>14.910295500467722</v>
      </c>
      <c r="I635" s="86"/>
      <c r="J635" s="262">
        <f t="shared" si="28"/>
        <v>14.67445562204531</v>
      </c>
      <c r="K635" s="261"/>
      <c r="L635" s="261"/>
      <c r="M635" s="263">
        <v>42334</v>
      </c>
    </row>
    <row r="636" spans="2:13" ht="14.25">
      <c r="B636" s="329"/>
      <c r="C636" s="249"/>
      <c r="D636" s="249">
        <v>27</v>
      </c>
      <c r="E636" s="248">
        <v>2.5855648769910142</v>
      </c>
      <c r="F636" s="248">
        <v>14.340976446165918</v>
      </c>
      <c r="G636" s="248">
        <v>14.397214265854945</v>
      </c>
      <c r="H636" s="248">
        <v>13.80875231788967</v>
      </c>
      <c r="I636" s="86"/>
      <c r="J636" s="262">
        <f t="shared" si="28"/>
        <v>13.80875231788967</v>
      </c>
      <c r="K636" s="261"/>
      <c r="L636" s="261"/>
      <c r="M636" s="263">
        <v>42335</v>
      </c>
    </row>
    <row r="637" spans="2:13" ht="14.25">
      <c r="B637" s="329"/>
      <c r="C637" s="249"/>
      <c r="D637" s="249">
        <v>28</v>
      </c>
      <c r="E637" s="248">
        <v>2.1279806548864197</v>
      </c>
      <c r="F637" s="248">
        <v>14.156862989608287</v>
      </c>
      <c r="G637" s="248">
        <v>14.435375755181326</v>
      </c>
      <c r="H637" s="248">
        <v>13.779970157909226</v>
      </c>
      <c r="I637" s="86"/>
      <c r="J637" s="262">
        <f t="shared" si="28"/>
        <v>13.779970157909226</v>
      </c>
      <c r="K637" s="261"/>
      <c r="L637" s="261"/>
      <c r="M637" s="263">
        <v>42336</v>
      </c>
    </row>
    <row r="638" spans="2:13" ht="14.25">
      <c r="B638" s="329"/>
      <c r="C638" s="249"/>
      <c r="D638" s="249">
        <v>29</v>
      </c>
      <c r="E638" s="248">
        <v>2.2611566830528904</v>
      </c>
      <c r="F638" s="248">
        <v>13.908253697772034</v>
      </c>
      <c r="G638" s="248">
        <v>14.343544814052565</v>
      </c>
      <c r="H638" s="248">
        <v>12.592252979308723</v>
      </c>
      <c r="I638" s="86"/>
      <c r="J638" s="262">
        <f t="shared" si="28"/>
        <v>12.592252979308723</v>
      </c>
      <c r="K638" s="261"/>
      <c r="L638" s="261"/>
      <c r="M638" s="263">
        <v>42337</v>
      </c>
    </row>
    <row r="639" spans="2:13" ht="14.25">
      <c r="B639" s="329"/>
      <c r="C639" s="249"/>
      <c r="D639" s="249">
        <v>30</v>
      </c>
      <c r="E639" s="248">
        <v>2.3343531190568849</v>
      </c>
      <c r="F639" s="248">
        <v>14.033911244405578</v>
      </c>
      <c r="G639" s="248">
        <v>16.005466254217204</v>
      </c>
      <c r="H639" s="248">
        <v>11.698240403749756</v>
      </c>
      <c r="I639" s="86"/>
      <c r="J639" s="262">
        <f t="shared" si="28"/>
        <v>11.698240403749756</v>
      </c>
      <c r="K639" s="261">
        <v>35</v>
      </c>
      <c r="L639" s="261"/>
      <c r="M639" s="263">
        <v>42338</v>
      </c>
    </row>
    <row r="640" spans="2:13" ht="14.25">
      <c r="B640" s="329"/>
      <c r="C640" s="249">
        <v>12</v>
      </c>
      <c r="D640" s="249">
        <v>1</v>
      </c>
      <c r="E640" s="248">
        <v>2.2209979998293732</v>
      </c>
      <c r="F640" s="248">
        <v>13.744068572886038</v>
      </c>
      <c r="G640" s="248">
        <v>14.873349126305284</v>
      </c>
      <c r="H640" s="248">
        <v>10.591584462700514</v>
      </c>
      <c r="I640" s="86"/>
      <c r="J640" s="262">
        <f t="shared" si="28"/>
        <v>10.591584462700514</v>
      </c>
      <c r="K640" s="261"/>
      <c r="L640" s="261"/>
      <c r="M640" s="263">
        <v>42339</v>
      </c>
    </row>
    <row r="641" spans="2:13" ht="14.25">
      <c r="B641" s="329"/>
      <c r="C641" s="249"/>
      <c r="D641" s="249">
        <v>2</v>
      </c>
      <c r="E641" s="248">
        <v>2.1827266304267674</v>
      </c>
      <c r="F641" s="248">
        <v>13.942268841092599</v>
      </c>
      <c r="G641" s="248">
        <v>15.41093280138111</v>
      </c>
      <c r="H641" s="248">
        <v>9.624119620172582</v>
      </c>
      <c r="I641" s="86"/>
      <c r="J641" s="262">
        <f t="shared" si="28"/>
        <v>9.624119620172582</v>
      </c>
      <c r="K641" s="261"/>
      <c r="L641" s="261"/>
      <c r="M641" s="263">
        <v>42340</v>
      </c>
    </row>
    <row r="642" spans="2:13" ht="14.25">
      <c r="B642" s="329"/>
      <c r="C642" s="249"/>
      <c r="D642" s="249">
        <v>3</v>
      </c>
      <c r="E642" s="248">
        <v>2.1498654882575625</v>
      </c>
      <c r="F642" s="248">
        <v>13.691451896992449</v>
      </c>
      <c r="G642" s="248">
        <v>14.468010200090111</v>
      </c>
      <c r="H642" s="248">
        <v>11.113268133959215</v>
      </c>
      <c r="I642" s="86"/>
      <c r="J642" s="262">
        <f t="shared" si="28"/>
        <v>11.113268133959215</v>
      </c>
      <c r="K642" s="261"/>
      <c r="L642" s="261"/>
      <c r="M642" s="263">
        <v>42341</v>
      </c>
    </row>
    <row r="643" spans="2:13" ht="14.25">
      <c r="B643" s="329"/>
      <c r="C643" s="249"/>
      <c r="D643" s="249">
        <v>4</v>
      </c>
      <c r="E643" s="248">
        <v>2.5095631094699788</v>
      </c>
      <c r="F643" s="248">
        <v>13.950153642144798</v>
      </c>
      <c r="G643" s="248">
        <v>15.736245535410703</v>
      </c>
      <c r="H643" s="248">
        <v>12.728770935372129</v>
      </c>
      <c r="I643" s="86"/>
      <c r="J643" s="262">
        <f t="shared" si="28"/>
        <v>12.728770935372129</v>
      </c>
      <c r="K643" s="261"/>
      <c r="L643" s="261"/>
      <c r="M643" s="263">
        <v>42342</v>
      </c>
    </row>
    <row r="644" spans="2:13" ht="14.25">
      <c r="B644" s="329"/>
      <c r="C644" s="249"/>
      <c r="D644" s="249">
        <v>5</v>
      </c>
      <c r="E644" s="248">
        <v>2.0339046031594239</v>
      </c>
      <c r="F644" s="248">
        <v>13.917147191547905</v>
      </c>
      <c r="G644" s="248">
        <v>16.974704831380915</v>
      </c>
      <c r="H644" s="248">
        <v>12.657902194748894</v>
      </c>
      <c r="I644" s="86"/>
      <c r="J644" s="262">
        <f t="shared" si="28"/>
        <v>12.657902194748894</v>
      </c>
      <c r="K644" s="261"/>
      <c r="L644" s="261"/>
      <c r="M644" s="263">
        <v>42343</v>
      </c>
    </row>
    <row r="645" spans="2:13" ht="14.25">
      <c r="B645" s="329"/>
      <c r="C645" s="249"/>
      <c r="D645" s="249">
        <v>6</v>
      </c>
      <c r="E645" s="248">
        <v>2.0720982058492683</v>
      </c>
      <c r="F645" s="248">
        <v>13.83951396649563</v>
      </c>
      <c r="G645" s="248">
        <v>17.079624111993244</v>
      </c>
      <c r="H645" s="248">
        <v>12.704494507905004</v>
      </c>
      <c r="I645" s="86"/>
      <c r="J645" s="262">
        <f t="shared" si="28"/>
        <v>12.704494507905004</v>
      </c>
      <c r="K645" s="261"/>
      <c r="L645" s="261"/>
      <c r="M645" s="263">
        <v>42344</v>
      </c>
    </row>
    <row r="646" spans="2:13" ht="14.25">
      <c r="B646" s="329"/>
      <c r="C646" s="249"/>
      <c r="D646" s="249">
        <v>7</v>
      </c>
      <c r="E646" s="248">
        <v>1.8769889510197393</v>
      </c>
      <c r="F646" s="248">
        <v>13.880181260762646</v>
      </c>
      <c r="G646" s="248">
        <v>16.150091876293704</v>
      </c>
      <c r="H646" s="248">
        <v>13.587316525744191</v>
      </c>
      <c r="I646" s="86"/>
      <c r="J646" s="262">
        <f t="shared" si="28"/>
        <v>13.587316525744191</v>
      </c>
      <c r="K646" s="261"/>
      <c r="L646" s="261"/>
      <c r="M646" s="263">
        <v>42345</v>
      </c>
    </row>
    <row r="647" spans="2:13" ht="14.25">
      <c r="B647" s="329"/>
      <c r="C647" s="249"/>
      <c r="D647" s="249">
        <v>8</v>
      </c>
      <c r="E647" s="248">
        <v>1.8937142030377478</v>
      </c>
      <c r="F647" s="248">
        <v>13.779084456601963</v>
      </c>
      <c r="G647" s="248">
        <v>15.575375107388714</v>
      </c>
      <c r="H647" s="248">
        <v>14.263000243986122</v>
      </c>
      <c r="I647" s="86"/>
      <c r="J647" s="262">
        <f t="shared" si="28"/>
        <v>13.779084456601963</v>
      </c>
      <c r="K647" s="261"/>
      <c r="L647" s="261"/>
      <c r="M647" s="263">
        <v>42346</v>
      </c>
    </row>
    <row r="648" spans="2:13" ht="14.25">
      <c r="B648" s="329"/>
      <c r="C648" s="249"/>
      <c r="D648" s="249">
        <v>9</v>
      </c>
      <c r="E648" s="248">
        <v>2.1008463510035398</v>
      </c>
      <c r="F648" s="248">
        <v>13.452796832365021</v>
      </c>
      <c r="G648" s="248">
        <v>15.990362792021427</v>
      </c>
      <c r="H648" s="248">
        <v>14.429658581481174</v>
      </c>
      <c r="I648" s="86"/>
      <c r="J648" s="262">
        <f t="shared" si="28"/>
        <v>13.452796832365021</v>
      </c>
      <c r="K648" s="261"/>
      <c r="L648" s="261"/>
      <c r="M648" s="263">
        <v>42347</v>
      </c>
    </row>
    <row r="649" spans="2:13" ht="14.25">
      <c r="B649" s="329"/>
      <c r="C649" s="249"/>
      <c r="D649" s="249">
        <v>10</v>
      </c>
      <c r="E649" s="248">
        <v>1.9182434304635101</v>
      </c>
      <c r="F649" s="248">
        <v>13.445685219435516</v>
      </c>
      <c r="G649" s="248">
        <v>16.467676673722892</v>
      </c>
      <c r="H649" s="248">
        <v>16.071897190712122</v>
      </c>
      <c r="I649" s="86"/>
      <c r="J649" s="262">
        <f t="shared" si="28"/>
        <v>13.445685219435516</v>
      </c>
      <c r="K649" s="261"/>
      <c r="L649" s="261"/>
      <c r="M649" s="263">
        <v>42348</v>
      </c>
    </row>
    <row r="650" spans="2:13" ht="14.25">
      <c r="B650" s="329"/>
      <c r="C650" s="249"/>
      <c r="D650" s="249">
        <v>11</v>
      </c>
      <c r="E650" s="248">
        <v>1.8167724323615009</v>
      </c>
      <c r="F650" s="248">
        <v>13.621595756127</v>
      </c>
      <c r="G650" s="248">
        <v>15.792003877685749</v>
      </c>
      <c r="H650" s="248">
        <v>13.938055135490963</v>
      </c>
      <c r="I650" s="86"/>
      <c r="J650" s="262">
        <f t="shared" si="28"/>
        <v>13.621595756127</v>
      </c>
      <c r="K650" s="261"/>
      <c r="L650" s="261"/>
      <c r="M650" s="263">
        <v>42349</v>
      </c>
    </row>
    <row r="651" spans="2:13" ht="14.25">
      <c r="B651" s="329"/>
      <c r="C651" s="249"/>
      <c r="D651" s="249">
        <v>12</v>
      </c>
      <c r="E651" s="248">
        <v>1.8661448475404279</v>
      </c>
      <c r="F651" s="248">
        <v>13.919897820469853</v>
      </c>
      <c r="G651" s="248">
        <v>15.604505174775481</v>
      </c>
      <c r="H651" s="248">
        <v>11.526803134619904</v>
      </c>
      <c r="I651" s="86"/>
      <c r="J651" s="262">
        <f t="shared" si="28"/>
        <v>11.526803134619904</v>
      </c>
      <c r="K651" s="261"/>
      <c r="L651" s="261"/>
      <c r="M651" s="263">
        <v>42350</v>
      </c>
    </row>
    <row r="652" spans="2:13" ht="14.25">
      <c r="B652" s="329"/>
      <c r="C652" s="249"/>
      <c r="D652" s="249">
        <v>13</v>
      </c>
      <c r="E652" s="248">
        <v>2.1189552327235393</v>
      </c>
      <c r="F652" s="248">
        <v>13.677288050873859</v>
      </c>
      <c r="G652" s="248">
        <v>14.138849870643508</v>
      </c>
      <c r="H652" s="248">
        <v>13.124446111950423</v>
      </c>
      <c r="I652" s="86"/>
      <c r="J652" s="262">
        <f t="shared" si="28"/>
        <v>13.124446111950423</v>
      </c>
      <c r="K652" s="261"/>
      <c r="L652" s="261"/>
      <c r="M652" s="263">
        <v>42351</v>
      </c>
    </row>
    <row r="653" spans="2:13" ht="14.25">
      <c r="B653" s="329"/>
      <c r="C653" s="249"/>
      <c r="D653" s="249">
        <v>14</v>
      </c>
      <c r="E653" s="248">
        <v>2.9236607344761238</v>
      </c>
      <c r="F653" s="248">
        <v>13.186359305633003</v>
      </c>
      <c r="G653" s="248">
        <v>13.576830501171401</v>
      </c>
      <c r="H653" s="248">
        <v>14.776784072666594</v>
      </c>
      <c r="I653" s="86"/>
      <c r="J653" s="262">
        <f t="shared" si="28"/>
        <v>13.186359305633003</v>
      </c>
      <c r="K653" s="261"/>
      <c r="L653" s="264" t="s">
        <v>165</v>
      </c>
      <c r="M653" s="263">
        <v>42352</v>
      </c>
    </row>
    <row r="654" spans="2:13" ht="14.25">
      <c r="B654" s="329">
        <v>42705</v>
      </c>
      <c r="C654" s="249"/>
      <c r="D654" s="249">
        <v>15</v>
      </c>
      <c r="E654" s="248">
        <v>2.9689321163875566</v>
      </c>
      <c r="F654" s="248">
        <v>12.412338886700542</v>
      </c>
      <c r="G654" s="248">
        <v>12.922197955623238</v>
      </c>
      <c r="H654" s="248">
        <v>14.46651554328308</v>
      </c>
      <c r="I654" s="86"/>
      <c r="J654" s="262">
        <f t="shared" si="28"/>
        <v>12.412338886700542</v>
      </c>
      <c r="K654" s="261"/>
      <c r="L654" s="261"/>
      <c r="M654" s="263">
        <v>42353</v>
      </c>
    </row>
    <row r="655" spans="2:13" ht="14.25">
      <c r="B655" s="329"/>
      <c r="C655" s="249"/>
      <c r="D655" s="249">
        <v>16</v>
      </c>
      <c r="E655" s="248">
        <v>2.828994654742675</v>
      </c>
      <c r="F655" s="248">
        <v>12.41851850520314</v>
      </c>
      <c r="G655" s="248">
        <v>12.210339115781558</v>
      </c>
      <c r="H655" s="248">
        <v>12.552203527843348</v>
      </c>
      <c r="I655" s="86"/>
      <c r="J655" s="262">
        <f t="shared" si="28"/>
        <v>12.41851850520314</v>
      </c>
      <c r="K655" s="261"/>
      <c r="L655" s="261"/>
      <c r="M655" s="263">
        <v>42354</v>
      </c>
    </row>
    <row r="656" spans="2:13" ht="14.25">
      <c r="B656" s="329"/>
      <c r="C656" s="249"/>
      <c r="D656" s="249">
        <v>17</v>
      </c>
      <c r="E656" s="248">
        <v>2.3699759076031732</v>
      </c>
      <c r="F656" s="248">
        <v>12.799042246668876</v>
      </c>
      <c r="G656" s="248">
        <v>13.899475687530629</v>
      </c>
      <c r="H656" s="248">
        <v>11.830531074745123</v>
      </c>
      <c r="I656" s="86"/>
      <c r="J656" s="262">
        <f t="shared" si="28"/>
        <v>11.830531074745123</v>
      </c>
      <c r="K656" s="261"/>
      <c r="L656" s="261"/>
      <c r="M656" s="263">
        <v>42355</v>
      </c>
    </row>
    <row r="657" spans="2:13" ht="14.25">
      <c r="B657" s="329"/>
      <c r="C657" s="249"/>
      <c r="D657" s="249">
        <v>18</v>
      </c>
      <c r="E657" s="248">
        <v>2.2571377173563651</v>
      </c>
      <c r="F657" s="248">
        <v>12.794545858446446</v>
      </c>
      <c r="G657" s="248">
        <v>12.722220687684951</v>
      </c>
      <c r="H657" s="248">
        <v>12.044833427887271</v>
      </c>
      <c r="I657" s="86"/>
      <c r="J657" s="262">
        <f t="shared" si="28"/>
        <v>12.044833427887271</v>
      </c>
      <c r="K657" s="261"/>
      <c r="L657" s="261"/>
      <c r="M657" s="263">
        <v>42356</v>
      </c>
    </row>
    <row r="658" spans="2:13" ht="14.25">
      <c r="B658" s="329"/>
      <c r="C658" s="249"/>
      <c r="D658" s="249">
        <v>19</v>
      </c>
      <c r="E658" s="248">
        <v>2.0858366450062937</v>
      </c>
      <c r="F658" s="248">
        <v>12.926201668926629</v>
      </c>
      <c r="G658" s="248">
        <v>11.668292049628739</v>
      </c>
      <c r="H658" s="248">
        <v>13.204940332582837</v>
      </c>
      <c r="I658" s="86"/>
      <c r="J658" s="262">
        <f t="shared" si="28"/>
        <v>12.926201668926629</v>
      </c>
      <c r="K658" s="261"/>
      <c r="L658" s="261"/>
      <c r="M658" s="263">
        <v>42357</v>
      </c>
    </row>
    <row r="659" spans="2:13" ht="14.25">
      <c r="B659" s="329"/>
      <c r="C659" s="249"/>
      <c r="D659" s="249">
        <v>20</v>
      </c>
      <c r="E659" s="248">
        <v>2.3489957431052835</v>
      </c>
      <c r="F659" s="248">
        <v>13.143977298168435</v>
      </c>
      <c r="G659" s="248">
        <v>12.712385595181278</v>
      </c>
      <c r="H659" s="248">
        <v>13.035147296736046</v>
      </c>
      <c r="I659" s="86"/>
      <c r="J659" s="262">
        <f t="shared" si="28"/>
        <v>13.035147296736046</v>
      </c>
      <c r="K659" s="261"/>
      <c r="L659" s="261"/>
      <c r="M659" s="263">
        <v>42358</v>
      </c>
    </row>
    <row r="660" spans="2:13" ht="14.25">
      <c r="B660" s="329"/>
      <c r="C660" s="249"/>
      <c r="D660" s="249">
        <v>21</v>
      </c>
      <c r="E660" s="248">
        <v>2.1561365983688217</v>
      </c>
      <c r="F660" s="248">
        <v>13.291205843076536</v>
      </c>
      <c r="G660" s="248">
        <v>14.277892725671476</v>
      </c>
      <c r="H660" s="248">
        <v>14.418603651633205</v>
      </c>
      <c r="I660" s="86"/>
      <c r="J660" s="262">
        <f t="shared" si="28"/>
        <v>13.291205843076536</v>
      </c>
      <c r="K660" s="261"/>
      <c r="L660" s="261"/>
      <c r="M660" s="263">
        <v>42359</v>
      </c>
    </row>
    <row r="661" spans="2:13" ht="14.25">
      <c r="B661" s="329"/>
      <c r="C661" s="249"/>
      <c r="D661" s="249">
        <v>22</v>
      </c>
      <c r="E661" s="248">
        <v>2.1645239216414334</v>
      </c>
      <c r="F661" s="248">
        <v>13.389703231341326</v>
      </c>
      <c r="G661" s="248">
        <v>14.950351512391578</v>
      </c>
      <c r="H661" s="248">
        <v>14.649244076308332</v>
      </c>
      <c r="I661" s="86"/>
      <c r="J661" s="262">
        <f t="shared" si="28"/>
        <v>13.389703231341326</v>
      </c>
      <c r="K661" s="261"/>
      <c r="L661" s="261"/>
      <c r="M661" s="263">
        <v>42360</v>
      </c>
    </row>
    <row r="662" spans="2:13" ht="14.25">
      <c r="B662" s="329"/>
      <c r="C662" s="249"/>
      <c r="D662" s="249">
        <v>23</v>
      </c>
      <c r="E662" s="248">
        <v>2.6575750800189577</v>
      </c>
      <c r="F662" s="248">
        <v>12.968690472219041</v>
      </c>
      <c r="G662" s="248">
        <v>15.435391152829279</v>
      </c>
      <c r="H662" s="248">
        <v>13.992083062703314</v>
      </c>
      <c r="I662" s="86"/>
      <c r="J662" s="262">
        <f t="shared" si="28"/>
        <v>12.968690472219041</v>
      </c>
      <c r="K662" s="261"/>
      <c r="L662" s="261"/>
      <c r="M662" s="263">
        <v>42361</v>
      </c>
    </row>
    <row r="663" spans="2:13" ht="14.25">
      <c r="B663" s="329"/>
      <c r="C663" s="249"/>
      <c r="D663" s="249">
        <v>24</v>
      </c>
      <c r="E663" s="248">
        <v>2.4972655368113417</v>
      </c>
      <c r="F663" s="248">
        <v>12.983061211372851</v>
      </c>
      <c r="G663" s="248">
        <v>15.455507288892035</v>
      </c>
      <c r="H663" s="248">
        <v>13.469799512268468</v>
      </c>
      <c r="I663" s="86"/>
      <c r="J663" s="262">
        <f t="shared" si="28"/>
        <v>12.983061211372851</v>
      </c>
      <c r="K663" s="261"/>
      <c r="L663" s="261"/>
      <c r="M663" s="263">
        <v>42362</v>
      </c>
    </row>
    <row r="664" spans="2:13" ht="14.25">
      <c r="B664" s="329"/>
      <c r="C664" s="249"/>
      <c r="D664" s="249">
        <v>25</v>
      </c>
      <c r="E664" s="248">
        <v>2.4157489250219868</v>
      </c>
      <c r="F664" s="248">
        <v>12.751712769114178</v>
      </c>
      <c r="G664" s="248">
        <v>14.641199464545879</v>
      </c>
      <c r="H664" s="248">
        <v>12.500487610310657</v>
      </c>
      <c r="I664" s="86"/>
      <c r="J664" s="262">
        <f t="shared" si="28"/>
        <v>12.500487610310657</v>
      </c>
      <c r="K664" s="261"/>
      <c r="L664" s="261"/>
      <c r="M664" s="263">
        <v>42363</v>
      </c>
    </row>
    <row r="665" spans="2:13" ht="14.25">
      <c r="B665" s="329"/>
      <c r="C665" s="249"/>
      <c r="D665" s="249">
        <v>26</v>
      </c>
      <c r="E665" s="248">
        <v>2.4554800726927986</v>
      </c>
      <c r="F665" s="248">
        <v>12.599996076037964</v>
      </c>
      <c r="G665" s="248">
        <v>14.319094716909467</v>
      </c>
      <c r="H665" s="248">
        <v>12.770163424279062</v>
      </c>
      <c r="I665" s="86"/>
      <c r="J665" s="262">
        <f t="shared" si="28"/>
        <v>12.599996076037964</v>
      </c>
      <c r="K665" s="261"/>
      <c r="L665" s="261"/>
      <c r="M665" s="263">
        <v>42364</v>
      </c>
    </row>
    <row r="666" spans="2:13" ht="14.25">
      <c r="B666" s="329"/>
      <c r="C666" s="249"/>
      <c r="D666" s="249">
        <v>27</v>
      </c>
      <c r="E666" s="248">
        <v>1.8592970128700539</v>
      </c>
      <c r="F666" s="248">
        <v>12.650013043017395</v>
      </c>
      <c r="G666" s="248">
        <v>14.840064232915106</v>
      </c>
      <c r="H666" s="248">
        <v>12.870543456310191</v>
      </c>
      <c r="I666" s="86"/>
      <c r="J666" s="262">
        <f t="shared" si="28"/>
        <v>12.650013043017395</v>
      </c>
      <c r="K666" s="261"/>
      <c r="L666" s="261"/>
      <c r="M666" s="263">
        <v>42365</v>
      </c>
    </row>
    <row r="667" spans="2:13" ht="14.25">
      <c r="B667" s="329"/>
      <c r="C667" s="249"/>
      <c r="D667" s="249">
        <v>28</v>
      </c>
      <c r="E667" s="248">
        <v>1.8237787714100975</v>
      </c>
      <c r="F667" s="248">
        <v>12.562729879315926</v>
      </c>
      <c r="G667" s="248">
        <v>14.638946806769262</v>
      </c>
      <c r="H667" s="248">
        <v>15.076187747752734</v>
      </c>
      <c r="I667" s="86"/>
      <c r="J667" s="262">
        <f t="shared" si="28"/>
        <v>12.562729879315926</v>
      </c>
      <c r="K667" s="261"/>
      <c r="L667" s="261"/>
      <c r="M667" s="263">
        <v>42366</v>
      </c>
    </row>
    <row r="668" spans="2:13" ht="14.25">
      <c r="B668" s="329"/>
      <c r="C668" s="249"/>
      <c r="D668" s="249">
        <v>29</v>
      </c>
      <c r="E668" s="248">
        <v>2.0448801222393378</v>
      </c>
      <c r="F668" s="248">
        <v>12.820668376735732</v>
      </c>
      <c r="G668" s="248">
        <v>14.05149568631156</v>
      </c>
      <c r="H668" s="248">
        <v>16.820794532260628</v>
      </c>
      <c r="I668" s="86"/>
      <c r="J668" s="262">
        <f t="shared" si="28"/>
        <v>12.820668376735732</v>
      </c>
      <c r="K668" s="261"/>
      <c r="L668" s="261"/>
      <c r="M668" s="263">
        <v>42367</v>
      </c>
    </row>
    <row r="669" spans="2:13" ht="14.25">
      <c r="B669" s="329"/>
      <c r="C669" s="249"/>
      <c r="D669" s="249">
        <v>30</v>
      </c>
      <c r="E669" s="248">
        <v>2.0086493422014349</v>
      </c>
      <c r="F669" s="248">
        <v>13.293839484626174</v>
      </c>
      <c r="G669" s="248">
        <v>12.921174822420141</v>
      </c>
      <c r="H669" s="248">
        <v>18.767609842759622</v>
      </c>
      <c r="I669" s="86"/>
      <c r="J669" s="262">
        <f t="shared" si="28"/>
        <v>13.293839484626174</v>
      </c>
      <c r="K669" s="261"/>
      <c r="L669" s="261"/>
      <c r="M669" s="263">
        <v>42368</v>
      </c>
    </row>
    <row r="670" spans="2:13" ht="14.25">
      <c r="B670" s="329"/>
      <c r="C670" s="256"/>
      <c r="D670" s="256">
        <v>31</v>
      </c>
      <c r="E670" s="257">
        <v>2.0711995198390962</v>
      </c>
      <c r="F670" s="257">
        <v>13.139912480790862</v>
      </c>
      <c r="G670" s="257">
        <v>11.421515413466643</v>
      </c>
      <c r="H670" s="257">
        <v>16.008457393643585</v>
      </c>
      <c r="I670" s="86"/>
      <c r="J670" s="262">
        <f t="shared" si="28"/>
        <v>13.139912480790862</v>
      </c>
      <c r="K670" s="261"/>
      <c r="L670" s="261"/>
      <c r="M670" s="263">
        <v>42369</v>
      </c>
    </row>
    <row r="671" spans="2:13" ht="14.25">
      <c r="B671" s="329"/>
      <c r="I671" s="86"/>
      <c r="J671" s="262"/>
      <c r="K671" s="261"/>
      <c r="L671" s="261"/>
      <c r="M671" s="263"/>
    </row>
    <row r="672" spans="2:13" ht="12.75">
      <c r="I672" s="347" t="s">
        <v>166</v>
      </c>
      <c r="J672" s="137"/>
      <c r="K672" s="137"/>
      <c r="L672" s="137"/>
      <c r="M672" s="137"/>
    </row>
    <row r="673" spans="3:17" ht="12.75">
      <c r="C673" s="227" t="s">
        <v>222</v>
      </c>
      <c r="D673"/>
      <c r="E673"/>
      <c r="F673"/>
      <c r="G673"/>
      <c r="H673"/>
      <c r="I673" s="137"/>
      <c r="J673" s="347" t="s">
        <v>167</v>
      </c>
      <c r="K673" s="347" t="s">
        <v>168</v>
      </c>
      <c r="L673" s="347" t="s">
        <v>169</v>
      </c>
      <c r="M673" s="347" t="s">
        <v>170</v>
      </c>
    </row>
    <row r="674" spans="3:17" ht="12.75">
      <c r="C674" s="258"/>
      <c r="D674" s="258" t="s">
        <v>167</v>
      </c>
      <c r="E674" s="258" t="s">
        <v>168</v>
      </c>
      <c r="F674" s="258" t="s">
        <v>169</v>
      </c>
      <c r="G674" s="258" t="s">
        <v>170</v>
      </c>
      <c r="H674"/>
      <c r="I674" s="347">
        <v>2011</v>
      </c>
      <c r="J674" s="347">
        <v>103.16308333333336</v>
      </c>
      <c r="K674" s="347">
        <v>111.42833333333333</v>
      </c>
      <c r="L674" s="347">
        <v>93.029499999999999</v>
      </c>
      <c r="M674" s="347">
        <v>85.10508333333334</v>
      </c>
      <c r="N674" s="74"/>
      <c r="O674" s="74"/>
      <c r="P674" s="74"/>
      <c r="Q674" s="74"/>
    </row>
    <row r="675" spans="3:17" ht="12.75">
      <c r="C675" s="168">
        <v>2012</v>
      </c>
      <c r="D675" s="169">
        <f t="shared" ref="D675:G680" si="29">((J675/J674)-1)*100</f>
        <v>-3.2379153718586573</v>
      </c>
      <c r="E675" s="169">
        <f t="shared" si="29"/>
        <v>-4.0722736587043951</v>
      </c>
      <c r="F675" s="169">
        <f t="shared" si="29"/>
        <v>-3.8683965838793077</v>
      </c>
      <c r="G675" s="169">
        <f t="shared" si="29"/>
        <v>4.8421510270146406</v>
      </c>
      <c r="H675"/>
      <c r="I675" s="347">
        <v>2012</v>
      </c>
      <c r="J675" s="347">
        <v>99.822749999999999</v>
      </c>
      <c r="K675" s="347">
        <v>106.89066666666666</v>
      </c>
      <c r="L675" s="347">
        <v>89.430750000000003</v>
      </c>
      <c r="M675" s="347">
        <v>89.225999999999999</v>
      </c>
      <c r="N675" s="74"/>
      <c r="O675" s="74"/>
      <c r="P675" s="74"/>
      <c r="Q675" s="74"/>
    </row>
    <row r="676" spans="3:17" ht="12.75">
      <c r="C676" s="168">
        <v>2013</v>
      </c>
      <c r="D676" s="169">
        <f t="shared" si="29"/>
        <v>-1.0719834239522719</v>
      </c>
      <c r="E676" s="169">
        <f t="shared" si="29"/>
        <v>1.3144272028739579</v>
      </c>
      <c r="F676" s="169">
        <f t="shared" si="29"/>
        <v>-4.8715533154610196</v>
      </c>
      <c r="G676" s="169">
        <f t="shared" si="29"/>
        <v>-6.4670051330329663</v>
      </c>
      <c r="H676"/>
      <c r="I676" s="347">
        <v>2013</v>
      </c>
      <c r="J676" s="347">
        <v>98.752666666666684</v>
      </c>
      <c r="K676" s="347">
        <v>108.29566666666666</v>
      </c>
      <c r="L676" s="347">
        <v>85.074083333333348</v>
      </c>
      <c r="M676" s="347">
        <v>83.455750000000009</v>
      </c>
      <c r="N676" s="74"/>
      <c r="O676" s="74"/>
      <c r="P676" s="74"/>
      <c r="Q676" s="74"/>
    </row>
    <row r="677" spans="3:17" ht="12.75">
      <c r="C677" s="168">
        <v>2014</v>
      </c>
      <c r="D677" s="169">
        <f t="shared" si="29"/>
        <v>2.8387419073915066</v>
      </c>
      <c r="E677" s="169">
        <f t="shared" si="29"/>
        <v>4.3943740438983303</v>
      </c>
      <c r="F677" s="169">
        <f t="shared" si="29"/>
        <v>-0.96396376099655567</v>
      </c>
      <c r="G677" s="169">
        <f t="shared" si="29"/>
        <v>2.3597335514129458</v>
      </c>
      <c r="H677"/>
      <c r="I677" s="347">
        <v>2014</v>
      </c>
      <c r="J677" s="347">
        <v>101.556</v>
      </c>
      <c r="K677" s="347">
        <v>113.05458333333333</v>
      </c>
      <c r="L677" s="347">
        <v>84.254000000000005</v>
      </c>
      <c r="M677" s="347">
        <v>85.425083333333319</v>
      </c>
      <c r="N677" s="74"/>
      <c r="O677" s="74"/>
      <c r="P677" s="74"/>
      <c r="Q677" s="74"/>
    </row>
    <row r="678" spans="3:17" ht="12.75">
      <c r="C678" s="168">
        <v>2015</v>
      </c>
      <c r="D678" s="169">
        <f t="shared" si="29"/>
        <v>2.7178765081990797</v>
      </c>
      <c r="E678" s="169">
        <f t="shared" si="29"/>
        <v>2.8837840128846493</v>
      </c>
      <c r="F678" s="169">
        <f t="shared" si="29"/>
        <v>1.3587881089720755</v>
      </c>
      <c r="G678" s="169">
        <f t="shared" si="29"/>
        <v>5.2451416982326693</v>
      </c>
      <c r="H678"/>
      <c r="I678" s="347">
        <v>2015</v>
      </c>
      <c r="J678" s="348">
        <v>104.31616666666666</v>
      </c>
      <c r="K678" s="348">
        <v>116.31483333333334</v>
      </c>
      <c r="L678" s="348">
        <v>85.398833333333343</v>
      </c>
      <c r="M678" s="348">
        <v>89.905749999999998</v>
      </c>
      <c r="N678" s="74"/>
      <c r="O678" s="74"/>
      <c r="P678" s="74"/>
      <c r="Q678" s="74"/>
    </row>
    <row r="679" spans="3:17" ht="12.75">
      <c r="C679" s="159">
        <v>2016</v>
      </c>
      <c r="D679" s="272">
        <f t="shared" si="29"/>
        <v>0.1624069135975903</v>
      </c>
      <c r="E679" s="272">
        <f t="shared" si="29"/>
        <v>3.0520612876849817E-2</v>
      </c>
      <c r="F679" s="272">
        <f t="shared" si="29"/>
        <v>-0.57192428467993661</v>
      </c>
      <c r="G679" s="272">
        <f t="shared" si="29"/>
        <v>3.0799846876682802</v>
      </c>
      <c r="H679" s="346"/>
      <c r="I679" s="347">
        <v>2016</v>
      </c>
      <c r="J679" s="347">
        <v>104.48558333333331</v>
      </c>
      <c r="K679" s="347">
        <v>116.35033333333335</v>
      </c>
      <c r="L679" s="347">
        <v>84.910416666666663</v>
      </c>
      <c r="M679" s="347">
        <v>92.674833333333325</v>
      </c>
      <c r="N679" s="74"/>
      <c r="O679" s="74"/>
      <c r="P679" s="74"/>
      <c r="Q679" s="74"/>
    </row>
    <row r="680" spans="3:17" ht="12.75">
      <c r="C680" s="160">
        <v>2017</v>
      </c>
      <c r="D680" s="170">
        <f t="shared" si="29"/>
        <v>1.8756176091279109</v>
      </c>
      <c r="E680" s="170">
        <f t="shared" si="29"/>
        <v>2.0065835651523534</v>
      </c>
      <c r="F680" s="170">
        <f t="shared" si="29"/>
        <v>0.43487008366662749</v>
      </c>
      <c r="G680" s="170">
        <f t="shared" si="29"/>
        <v>4.6552552023293003</v>
      </c>
      <c r="H680"/>
      <c r="I680" s="347">
        <v>2017</v>
      </c>
      <c r="J680" s="347">
        <v>106.44533333333334</v>
      </c>
      <c r="K680" s="347">
        <v>118.685</v>
      </c>
      <c r="L680" s="347">
        <v>85.279666666666685</v>
      </c>
      <c r="M680" s="347">
        <v>96.989083333333326</v>
      </c>
      <c r="N680" s="74"/>
      <c r="O680" s="74"/>
      <c r="P680" s="74"/>
      <c r="Q680" s="74"/>
    </row>
    <row r="681" spans="3:17" ht="12.75">
      <c r="C681"/>
      <c r="D681"/>
      <c r="E681"/>
      <c r="F681"/>
      <c r="G681"/>
      <c r="H681"/>
      <c r="N681" s="74"/>
      <c r="O681" s="74"/>
      <c r="P681" s="74"/>
      <c r="Q681" s="74"/>
    </row>
    <row r="682" spans="3:17" ht="12.75">
      <c r="C682" s="227" t="s">
        <v>223</v>
      </c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3:17" ht="12.75">
      <c r="C683" s="172"/>
      <c r="D683" s="366" t="s">
        <v>133</v>
      </c>
      <c r="E683" s="366"/>
      <c r="F683" s="366"/>
      <c r="G683" s="366" t="s">
        <v>174</v>
      </c>
      <c r="H683" s="366"/>
      <c r="I683" s="366"/>
      <c r="J683"/>
      <c r="K683"/>
      <c r="L683"/>
      <c r="M683"/>
      <c r="N683"/>
      <c r="O683"/>
      <c r="P683"/>
    </row>
    <row r="684" spans="3:17" ht="12.75">
      <c r="C684" s="176" t="s">
        <v>133</v>
      </c>
      <c r="D684" s="177" t="s">
        <v>167</v>
      </c>
      <c r="E684" s="177" t="s">
        <v>168</v>
      </c>
      <c r="F684" s="177" t="s">
        <v>169</v>
      </c>
      <c r="G684" s="177" t="s">
        <v>167</v>
      </c>
      <c r="H684" s="177" t="s">
        <v>168</v>
      </c>
      <c r="I684" s="177" t="s">
        <v>169</v>
      </c>
      <c r="J684"/>
      <c r="K684"/>
      <c r="L684"/>
      <c r="M684"/>
      <c r="N684"/>
      <c r="O684"/>
      <c r="P684"/>
    </row>
    <row r="685" spans="3:17" ht="12.75">
      <c r="C685" s="161">
        <v>40909</v>
      </c>
      <c r="D685" s="169">
        <v>-2.8663393566524809</v>
      </c>
      <c r="E685" s="169">
        <v>-3.6063780213546281</v>
      </c>
      <c r="F685" s="169">
        <v>-1.6715488456890082</v>
      </c>
      <c r="G685" s="169">
        <v>-1.1630991253474887</v>
      </c>
      <c r="H685" s="169">
        <v>-0.49716758092150926</v>
      </c>
      <c r="I685" s="169">
        <v>-2.7821083565016114</v>
      </c>
      <c r="J685"/>
      <c r="K685"/>
      <c r="L685"/>
      <c r="M685"/>
      <c r="N685"/>
      <c r="O685"/>
      <c r="P685"/>
    </row>
    <row r="686" spans="3:17" ht="12.75">
      <c r="C686" s="161">
        <v>40940</v>
      </c>
      <c r="D686" s="169">
        <v>-3.0671746229202324</v>
      </c>
      <c r="E686" s="169">
        <v>-4.599590892580629</v>
      </c>
      <c r="F686" s="169">
        <v>-2.3186653052727602</v>
      </c>
      <c r="G686" s="169">
        <v>-1.560984601894555</v>
      </c>
      <c r="H686" s="169">
        <v>-1.1472428909030219</v>
      </c>
      <c r="I686" s="169">
        <v>-2.9478270737169354</v>
      </c>
      <c r="J686"/>
      <c r="K686"/>
      <c r="L686"/>
      <c r="M686"/>
      <c r="N686"/>
      <c r="O686"/>
      <c r="P686"/>
    </row>
    <row r="687" spans="3:17" ht="12.75">
      <c r="C687" s="161">
        <v>40969</v>
      </c>
      <c r="D687" s="169">
        <v>-3.4213691249338485</v>
      </c>
      <c r="E687" s="169">
        <v>-5.8881484166596891</v>
      </c>
      <c r="F687" s="169">
        <v>-2.141865403462917</v>
      </c>
      <c r="G687" s="169">
        <v>-2.0244186904360251</v>
      </c>
      <c r="H687" s="169">
        <v>-2.0092636220877758</v>
      </c>
      <c r="I687" s="169">
        <v>-3.031130620992184</v>
      </c>
      <c r="J687"/>
      <c r="K687"/>
      <c r="L687"/>
      <c r="M687"/>
      <c r="N687"/>
      <c r="O687"/>
      <c r="P687"/>
    </row>
    <row r="688" spans="3:17" ht="12.75">
      <c r="C688" s="161">
        <v>41000</v>
      </c>
      <c r="D688" s="169">
        <v>-3.2694632135851109</v>
      </c>
      <c r="E688" s="169">
        <v>-5.0482094329951765</v>
      </c>
      <c r="F688" s="169">
        <v>-2.2829902037822758</v>
      </c>
      <c r="G688" s="169">
        <v>-2.2346734793752265</v>
      </c>
      <c r="H688" s="169">
        <v>-2.4438787508715532</v>
      </c>
      <c r="I688" s="169">
        <v>-3.0275695346893006</v>
      </c>
      <c r="J688"/>
      <c r="K688"/>
      <c r="L688"/>
      <c r="M688"/>
      <c r="N688"/>
      <c r="O688"/>
      <c r="P688"/>
    </row>
    <row r="689" spans="3:16" ht="12.75">
      <c r="C689" s="161">
        <v>41030</v>
      </c>
      <c r="D689" s="169">
        <v>-3.1184196350743876</v>
      </c>
      <c r="E689" s="169">
        <v>-3.5059356974085798</v>
      </c>
      <c r="F689" s="169">
        <v>-5.3207861079338725</v>
      </c>
      <c r="G689" s="169">
        <v>-2.412569270044207</v>
      </c>
      <c r="H689" s="169">
        <v>-2.7215769199976148</v>
      </c>
      <c r="I689" s="169">
        <v>-3.2957720979587157</v>
      </c>
      <c r="J689"/>
      <c r="K689"/>
      <c r="L689"/>
      <c r="M689"/>
      <c r="N689"/>
      <c r="O689"/>
      <c r="P689"/>
    </row>
    <row r="690" spans="3:16" ht="12.75">
      <c r="C690" s="161">
        <v>41061</v>
      </c>
      <c r="D690" s="169">
        <v>-3.9793898462971544</v>
      </c>
      <c r="E690" s="169">
        <v>-5.4810695513064722</v>
      </c>
      <c r="F690" s="169">
        <v>-4.5957912440855564</v>
      </c>
      <c r="G690" s="169">
        <v>-2.7460110026419016</v>
      </c>
      <c r="H690" s="169">
        <v>-3.3217793421231545</v>
      </c>
      <c r="I690" s="169">
        <v>-3.3955637599181632</v>
      </c>
      <c r="J690"/>
      <c r="K690"/>
      <c r="L690"/>
      <c r="M690"/>
      <c r="N690"/>
      <c r="O690"/>
      <c r="P690"/>
    </row>
    <row r="691" spans="3:16" ht="12.75">
      <c r="C691" s="161">
        <v>41091</v>
      </c>
      <c r="D691" s="169">
        <v>-4.1787034605361484</v>
      </c>
      <c r="E691" s="169">
        <v>-4.771841250776121</v>
      </c>
      <c r="F691" s="169">
        <v>-6.0461633425417105</v>
      </c>
      <c r="G691" s="169">
        <v>-3.05246441380157</v>
      </c>
      <c r="H691" s="169">
        <v>-3.7943356741839018</v>
      </c>
      <c r="I691" s="169">
        <v>-3.3610227531121972</v>
      </c>
      <c r="J691"/>
      <c r="K691"/>
      <c r="L691"/>
      <c r="M691"/>
      <c r="N691"/>
      <c r="O691"/>
      <c r="P691"/>
    </row>
    <row r="692" spans="3:16" ht="12.75">
      <c r="C692" s="161">
        <v>41122</v>
      </c>
      <c r="D692" s="169">
        <v>-4.9043830338387213</v>
      </c>
      <c r="E692" s="169">
        <v>-4.8074018549388526</v>
      </c>
      <c r="F692" s="169">
        <v>-7.758966456270711</v>
      </c>
      <c r="G692" s="169">
        <v>-3.5825640753480381</v>
      </c>
      <c r="H692" s="169">
        <v>-4.3657605261492982</v>
      </c>
      <c r="I692" s="169">
        <v>-3.7275261448073471</v>
      </c>
      <c r="J692"/>
      <c r="K692"/>
      <c r="L692"/>
      <c r="M692"/>
      <c r="N692"/>
      <c r="O692"/>
      <c r="P692"/>
    </row>
    <row r="693" spans="3:16" ht="12.75">
      <c r="C693" s="161">
        <v>41153</v>
      </c>
      <c r="D693" s="169">
        <v>-3.2287048647794636</v>
      </c>
      <c r="E693" s="169">
        <v>-3.3466499479971601</v>
      </c>
      <c r="F693" s="169">
        <v>-6.0423673201542076</v>
      </c>
      <c r="G693" s="169">
        <v>-3.7339041184035748</v>
      </c>
      <c r="H693" s="169">
        <v>-4.6127731631231628</v>
      </c>
      <c r="I693" s="169">
        <v>-3.8437875743829064</v>
      </c>
      <c r="J693"/>
      <c r="K693"/>
      <c r="L693"/>
      <c r="M693"/>
      <c r="N693"/>
      <c r="O693"/>
      <c r="P693"/>
    </row>
    <row r="694" spans="3:16" ht="12.75">
      <c r="C694" s="161">
        <v>41183</v>
      </c>
      <c r="D694" s="169">
        <v>-4.2358596890178841</v>
      </c>
      <c r="E694" s="169">
        <v>-4.2039241860602043</v>
      </c>
      <c r="F694" s="169">
        <v>-4.4685271609191783</v>
      </c>
      <c r="G694" s="169">
        <v>-3.9142018011034008</v>
      </c>
      <c r="H694" s="169">
        <v>-4.85338775913291</v>
      </c>
      <c r="I694" s="169">
        <v>-3.8505295524427718</v>
      </c>
      <c r="J694"/>
      <c r="K694"/>
      <c r="L694"/>
      <c r="M694"/>
      <c r="N694"/>
      <c r="O694"/>
      <c r="P694"/>
    </row>
    <row r="695" spans="3:16" ht="12.75">
      <c r="C695" s="161">
        <v>41214</v>
      </c>
      <c r="D695" s="169">
        <v>-3.7315169977835572</v>
      </c>
      <c r="E695" s="169">
        <v>-3.1639848128728998</v>
      </c>
      <c r="F695" s="169">
        <v>-5.7527615101383711</v>
      </c>
      <c r="G695" s="169">
        <v>-3.7703257637673349</v>
      </c>
      <c r="H695" s="169">
        <v>-4.6001016066762324</v>
      </c>
      <c r="I695" s="169">
        <v>-4.1558103736104908</v>
      </c>
      <c r="J695"/>
      <c r="K695"/>
      <c r="L695"/>
      <c r="M695"/>
      <c r="N695"/>
      <c r="O695"/>
      <c r="P695"/>
    </row>
    <row r="696" spans="3:16" ht="12.75">
      <c r="C696" s="161">
        <v>41244</v>
      </c>
      <c r="D696" s="169">
        <v>-1.8856072418086511</v>
      </c>
      <c r="E696" s="169">
        <v>-0.75601454141291935</v>
      </c>
      <c r="F696" s="169">
        <v>-6.3470395765166776</v>
      </c>
      <c r="G696" s="169">
        <v>-3.4947439098596211</v>
      </c>
      <c r="H696" s="169">
        <v>-4.1475800514891308</v>
      </c>
      <c r="I696" s="169">
        <v>-4.5496684996718217</v>
      </c>
      <c r="J696"/>
      <c r="K696"/>
      <c r="L696"/>
      <c r="M696"/>
      <c r="N696"/>
      <c r="O696"/>
      <c r="P696"/>
    </row>
    <row r="697" spans="3:16" ht="12.75">
      <c r="C697" s="161">
        <v>41275</v>
      </c>
      <c r="D697" s="169">
        <v>-2.4098154362416135</v>
      </c>
      <c r="E697" s="169">
        <v>-1.3683082161548565</v>
      </c>
      <c r="F697" s="169">
        <v>-6.1561217474635939</v>
      </c>
      <c r="G697" s="169">
        <v>-3.4596070704767889</v>
      </c>
      <c r="H697" s="169">
        <v>-3.9715176012714348</v>
      </c>
      <c r="I697" s="169">
        <v>-4.9230964593311217</v>
      </c>
      <c r="J697"/>
      <c r="K697"/>
      <c r="L697"/>
      <c r="M697"/>
      <c r="N697"/>
      <c r="O697"/>
      <c r="P697"/>
    </row>
    <row r="698" spans="3:16" ht="12.75">
      <c r="C698" s="161">
        <v>41306</v>
      </c>
      <c r="D698" s="169">
        <v>-2.6629236013635316</v>
      </c>
      <c r="E698" s="169">
        <v>-0.52101076087609499</v>
      </c>
      <c r="F698" s="169">
        <v>-7.4549919827883731</v>
      </c>
      <c r="G698" s="169">
        <v>-3.4266409673514464</v>
      </c>
      <c r="H698" s="169">
        <v>-3.6280085071237478</v>
      </c>
      <c r="I698" s="169">
        <v>-5.3634665265869463</v>
      </c>
      <c r="J698"/>
      <c r="K698"/>
      <c r="L698"/>
      <c r="M698"/>
      <c r="N698"/>
      <c r="O698"/>
      <c r="P698"/>
    </row>
    <row r="699" spans="3:16" ht="12.75">
      <c r="C699" s="161">
        <v>41334</v>
      </c>
      <c r="D699" s="169">
        <v>-4.7001862939459516</v>
      </c>
      <c r="E699" s="169">
        <v>-2.7495210065775266</v>
      </c>
      <c r="F699" s="169">
        <v>-6.5683226573747477</v>
      </c>
      <c r="G699" s="169">
        <v>-3.5352625197872189</v>
      </c>
      <c r="H699" s="169">
        <v>-3.3483285725834588</v>
      </c>
      <c r="I699" s="169">
        <v>-5.7347278194115674</v>
      </c>
      <c r="J699"/>
      <c r="K699"/>
      <c r="L699"/>
      <c r="M699"/>
      <c r="N699"/>
      <c r="O699"/>
      <c r="P699"/>
    </row>
    <row r="700" spans="3:16" ht="12.75">
      <c r="C700" s="161">
        <v>41365</v>
      </c>
      <c r="D700" s="169">
        <v>-4.0969334453189177E-3</v>
      </c>
      <c r="E700" s="169">
        <v>3.4832914048256614</v>
      </c>
      <c r="F700" s="169">
        <v>-4.8946025346857542</v>
      </c>
      <c r="G700" s="169">
        <v>-3.2655184028493878</v>
      </c>
      <c r="H700" s="169">
        <v>-2.6323134856056196</v>
      </c>
      <c r="I700" s="169">
        <v>-5.951400933668161</v>
      </c>
      <c r="J700"/>
      <c r="K700"/>
      <c r="L700"/>
      <c r="M700"/>
      <c r="N700"/>
      <c r="O700"/>
      <c r="P700"/>
    </row>
    <row r="701" spans="3:16" ht="12.75">
      <c r="C701" s="161">
        <v>41395</v>
      </c>
      <c r="D701" s="169">
        <v>-0.61969894560195415</v>
      </c>
      <c r="E701" s="169">
        <v>1.0528194147037873</v>
      </c>
      <c r="F701" s="169">
        <v>-1.7165826496655767</v>
      </c>
      <c r="G701" s="169">
        <v>-3.0556418098369731</v>
      </c>
      <c r="H701" s="169">
        <v>-2.2394309194868955</v>
      </c>
      <c r="I701" s="169">
        <v>-5.6697577384414277</v>
      </c>
      <c r="J701"/>
      <c r="K701"/>
      <c r="L701"/>
      <c r="M701"/>
      <c r="N701"/>
      <c r="O701"/>
      <c r="P701"/>
    </row>
    <row r="702" spans="3:16" ht="12.75">
      <c r="C702" s="161">
        <v>41426</v>
      </c>
      <c r="D702" s="169">
        <v>-0.74276186145217915</v>
      </c>
      <c r="E702" s="169">
        <v>2.2939754180938854</v>
      </c>
      <c r="F702" s="169">
        <v>-6.2094453235347125</v>
      </c>
      <c r="G702" s="169">
        <v>-2.7789824512277961</v>
      </c>
      <c r="H702" s="169">
        <v>-1.5655068393405025</v>
      </c>
      <c r="I702" s="169">
        <v>-5.8062141440650468</v>
      </c>
      <c r="J702"/>
      <c r="K702"/>
      <c r="L702"/>
      <c r="M702"/>
      <c r="N702"/>
      <c r="O702"/>
      <c r="P702"/>
    </row>
    <row r="703" spans="3:16" ht="12.75">
      <c r="C703" s="161">
        <v>41456</v>
      </c>
      <c r="D703" s="169">
        <v>-2.0850682548885224</v>
      </c>
      <c r="E703" s="169">
        <v>-2.4584469028920974E-2</v>
      </c>
      <c r="F703" s="169">
        <v>-5.0135705669481334</v>
      </c>
      <c r="G703" s="169">
        <v>-2.603863687183372</v>
      </c>
      <c r="H703" s="169">
        <v>-1.1724431348814957</v>
      </c>
      <c r="I703" s="169">
        <v>-5.7210984201070065</v>
      </c>
      <c r="J703"/>
      <c r="K703"/>
      <c r="L703"/>
      <c r="M703"/>
      <c r="N703"/>
      <c r="O703"/>
      <c r="P703"/>
    </row>
    <row r="704" spans="3:16" ht="12.75">
      <c r="C704" s="161">
        <v>41487</v>
      </c>
      <c r="D704" s="169">
        <v>0.95569468130158874</v>
      </c>
      <c r="E704" s="169">
        <v>3.9900806243095222</v>
      </c>
      <c r="F704" s="169">
        <v>-4.6652401277019528</v>
      </c>
      <c r="G704" s="169">
        <v>-2.154601146792734</v>
      </c>
      <c r="H704" s="169">
        <v>-0.51586871983105853</v>
      </c>
      <c r="I704" s="169">
        <v>-5.4698910370801439</v>
      </c>
      <c r="J704"/>
      <c r="K704"/>
      <c r="L704"/>
      <c r="M704"/>
      <c r="N704"/>
      <c r="O704"/>
      <c r="P704"/>
    </row>
    <row r="705" spans="3:16" ht="12.75">
      <c r="C705" s="161">
        <v>41518</v>
      </c>
      <c r="D705" s="169">
        <v>0.70299666357169777</v>
      </c>
      <c r="E705" s="169">
        <v>3.3096665191681085</v>
      </c>
      <c r="F705" s="169">
        <v>-3.5357669012931803</v>
      </c>
      <c r="G705" s="169">
        <v>-1.8192230633291007</v>
      </c>
      <c r="H705" s="169">
        <v>6.2908311566811648E-2</v>
      </c>
      <c r="I705" s="169">
        <v>-5.2636376347568685</v>
      </c>
      <c r="J705"/>
      <c r="K705"/>
      <c r="L705"/>
      <c r="M705"/>
      <c r="N705"/>
      <c r="O705"/>
      <c r="P705"/>
    </row>
    <row r="706" spans="3:16" ht="12.75">
      <c r="C706" s="161">
        <v>41548</v>
      </c>
      <c r="D706" s="169">
        <v>1.0779453424429208</v>
      </c>
      <c r="E706" s="169">
        <v>2.826902190618652</v>
      </c>
      <c r="F706" s="169">
        <v>-3.6480475623217323</v>
      </c>
      <c r="G706" s="169">
        <v>-1.3686760087395999</v>
      </c>
      <c r="H706" s="169">
        <v>0.67223925212949176</v>
      </c>
      <c r="I706" s="169">
        <v>-5.1999701523827486</v>
      </c>
      <c r="J706"/>
      <c r="K706"/>
      <c r="L706"/>
      <c r="M706"/>
      <c r="N706"/>
      <c r="O706"/>
      <c r="P706"/>
    </row>
    <row r="707" spans="3:16" ht="12.75">
      <c r="C707" s="161">
        <v>41579</v>
      </c>
      <c r="D707" s="169">
        <v>1.3362068965517171</v>
      </c>
      <c r="E707" s="169">
        <v>3.2995187121400704</v>
      </c>
      <c r="F707" s="169">
        <v>-4.3268184390371278</v>
      </c>
      <c r="G707" s="169">
        <v>-0.94249585546720693</v>
      </c>
      <c r="H707" s="169">
        <v>1.2231718338297393</v>
      </c>
      <c r="I707" s="169">
        <v>-5.0802198714589464</v>
      </c>
      <c r="J707"/>
      <c r="K707"/>
      <c r="L707"/>
      <c r="M707"/>
      <c r="N707"/>
      <c r="O707"/>
      <c r="P707"/>
    </row>
    <row r="708" spans="3:16" ht="12.75">
      <c r="C708" s="161">
        <v>41609</v>
      </c>
      <c r="D708" s="169">
        <v>0.86202954223257855</v>
      </c>
      <c r="E708" s="169">
        <v>2.4754727546342226</v>
      </c>
      <c r="F708" s="169">
        <v>-2.2998609179415763</v>
      </c>
      <c r="G708" s="169">
        <v>-0.73210440445421465</v>
      </c>
      <c r="H708" s="169">
        <v>1.4646807823780028</v>
      </c>
      <c r="I708" s="169">
        <v>-4.7467814703173516</v>
      </c>
      <c r="J708"/>
      <c r="K708"/>
      <c r="L708"/>
      <c r="M708"/>
      <c r="N708"/>
      <c r="O708"/>
      <c r="P708"/>
    </row>
    <row r="709" spans="3:16" ht="12.75">
      <c r="C709" s="161">
        <v>41640</v>
      </c>
      <c r="D709" s="169">
        <v>0.78012507790505836</v>
      </c>
      <c r="E709" s="169">
        <v>2.5614797766696507</v>
      </c>
      <c r="F709" s="169">
        <v>-2.6683834302712706</v>
      </c>
      <c r="G709" s="169">
        <v>-0.4700497935580028</v>
      </c>
      <c r="H709" s="169">
        <v>1.7883097848798268</v>
      </c>
      <c r="I709" s="169">
        <v>-4.4557028737270858</v>
      </c>
      <c r="J709"/>
      <c r="K709"/>
      <c r="L709"/>
      <c r="M709"/>
      <c r="N709"/>
      <c r="O709"/>
      <c r="P709"/>
    </row>
    <row r="710" spans="3:16" ht="12.75">
      <c r="C710" s="161">
        <v>41671</v>
      </c>
      <c r="D710" s="169">
        <v>2.5359482509991427</v>
      </c>
      <c r="E710" s="169">
        <v>4.6411377233446904</v>
      </c>
      <c r="F710" s="169">
        <v>-1.779761382577405</v>
      </c>
      <c r="G710" s="169">
        <v>-2.4107287912655817E-2</v>
      </c>
      <c r="H710" s="169">
        <v>2.2348330437518271</v>
      </c>
      <c r="I710" s="169">
        <v>-3.9655256994699961</v>
      </c>
      <c r="J710"/>
      <c r="K710"/>
      <c r="L710"/>
      <c r="M710"/>
      <c r="N710"/>
      <c r="O710"/>
      <c r="P710"/>
    </row>
    <row r="711" spans="3:16" ht="12.75">
      <c r="C711" s="161">
        <v>41699</v>
      </c>
      <c r="D711" s="169">
        <v>4.9570880505117154</v>
      </c>
      <c r="E711" s="169">
        <v>6.7573880369655726</v>
      </c>
      <c r="F711" s="169">
        <v>-0.88545970209250591</v>
      </c>
      <c r="G711" s="169">
        <v>0.80549815640555966</v>
      </c>
      <c r="H711" s="169">
        <v>3.0625749851663331</v>
      </c>
      <c r="I711" s="169">
        <v>-3.4855354117898973</v>
      </c>
      <c r="J711"/>
      <c r="K711"/>
      <c r="L711"/>
      <c r="M711"/>
      <c r="N711"/>
      <c r="O711"/>
      <c r="P711"/>
    </row>
    <row r="712" spans="3:16" ht="12.75">
      <c r="C712" s="161">
        <v>41730</v>
      </c>
      <c r="D712" s="169">
        <v>1.5773840008194373</v>
      </c>
      <c r="E712" s="169">
        <v>2.4605572670098219</v>
      </c>
      <c r="F712" s="169">
        <v>-2.1972694783598867</v>
      </c>
      <c r="G712" s="169">
        <v>0.9409205725512404</v>
      </c>
      <c r="H712" s="169">
        <v>2.9735559402925826</v>
      </c>
      <c r="I712" s="169">
        <v>-3.2601126157329907</v>
      </c>
      <c r="J712"/>
      <c r="K712"/>
      <c r="L712"/>
      <c r="M712"/>
      <c r="N712"/>
      <c r="O712"/>
      <c r="P712"/>
    </row>
    <row r="713" spans="3:16" ht="12.75">
      <c r="C713" s="161">
        <v>41760</v>
      </c>
      <c r="D713" s="169">
        <v>3.7973267145443801</v>
      </c>
      <c r="E713" s="169">
        <v>4.5284203504228238</v>
      </c>
      <c r="F713" s="169">
        <v>-1.0347524863113189</v>
      </c>
      <c r="G713" s="169">
        <v>1.3228063432223491</v>
      </c>
      <c r="H713" s="169">
        <v>3.2792661747998775</v>
      </c>
      <c r="I713" s="169">
        <v>-3.2062649654794773</v>
      </c>
      <c r="J713"/>
      <c r="K713"/>
      <c r="L713"/>
      <c r="M713"/>
      <c r="N713"/>
      <c r="O713"/>
      <c r="P713"/>
    </row>
    <row r="714" spans="3:16" ht="12.75">
      <c r="C714" s="161">
        <v>41791</v>
      </c>
      <c r="D714" s="169">
        <v>3.4534717980044816</v>
      </c>
      <c r="E714" s="169">
        <v>4.589459999803025</v>
      </c>
      <c r="F714" s="169">
        <v>-0.60577924724851684</v>
      </c>
      <c r="G714" s="169">
        <v>1.6860552927085326</v>
      </c>
      <c r="H714" s="169">
        <v>3.4792106617143714</v>
      </c>
      <c r="I714" s="169">
        <v>-2.7328633679171599</v>
      </c>
      <c r="J714"/>
      <c r="K714"/>
      <c r="L714"/>
      <c r="M714"/>
      <c r="N714"/>
      <c r="O714"/>
      <c r="P714"/>
    </row>
    <row r="715" spans="3:16" ht="12.75">
      <c r="C715" s="161">
        <v>41821</v>
      </c>
      <c r="D715" s="169">
        <v>4.3848977790218235</v>
      </c>
      <c r="E715" s="169">
        <v>6.9751528888508663</v>
      </c>
      <c r="F715" s="169">
        <v>-1.3731248511786642</v>
      </c>
      <c r="G715" s="169">
        <v>2.2212565774774484</v>
      </c>
      <c r="H715" s="169">
        <v>4.0463834700636081</v>
      </c>
      <c r="I715" s="169">
        <v>-2.4251370338345013</v>
      </c>
      <c r="J715"/>
      <c r="K715"/>
      <c r="L715"/>
      <c r="M715"/>
      <c r="N715"/>
      <c r="O715"/>
      <c r="P715"/>
    </row>
    <row r="716" spans="3:16" ht="12.75">
      <c r="C716" s="161">
        <v>41852</v>
      </c>
      <c r="D716" s="169">
        <v>2.5701199464889024</v>
      </c>
      <c r="E716" s="169">
        <v>3.314835953481543</v>
      </c>
      <c r="F716" s="169">
        <v>1.0490433780637298</v>
      </c>
      <c r="G716" s="169">
        <v>2.3554976799051062</v>
      </c>
      <c r="H716" s="169">
        <v>3.9946176474144446</v>
      </c>
      <c r="I716" s="169">
        <v>-1.9832547061305339</v>
      </c>
      <c r="J716"/>
      <c r="K716"/>
      <c r="L716"/>
      <c r="M716"/>
      <c r="N716"/>
      <c r="O716"/>
      <c r="P716"/>
    </row>
    <row r="717" spans="3:16" ht="12.75">
      <c r="C717" s="161">
        <v>41883</v>
      </c>
      <c r="D717" s="169">
        <v>2.5937708970799944</v>
      </c>
      <c r="E717" s="169">
        <v>3.4226639539750803</v>
      </c>
      <c r="F717" s="169">
        <v>1.0871655636631061</v>
      </c>
      <c r="G717" s="169">
        <v>2.5084375916890611</v>
      </c>
      <c r="H717" s="169">
        <v>4.0026732142041777</v>
      </c>
      <c r="I717" s="169">
        <v>-1.5868004211041842</v>
      </c>
      <c r="J717"/>
      <c r="K717"/>
      <c r="L717"/>
      <c r="M717"/>
      <c r="N717"/>
      <c r="O717"/>
      <c r="P717"/>
    </row>
    <row r="718" spans="3:16" ht="12.75">
      <c r="C718" s="161">
        <v>41913</v>
      </c>
      <c r="D718" s="169">
        <v>2.0102832531349479</v>
      </c>
      <c r="E718" s="169">
        <v>4.3982980758691559</v>
      </c>
      <c r="F718" s="169">
        <v>-2.871953086895862</v>
      </c>
      <c r="G718" s="169">
        <v>2.5865526644450076</v>
      </c>
      <c r="H718" s="169">
        <v>4.135378397605316</v>
      </c>
      <c r="I718" s="169">
        <v>-1.5162376391633647</v>
      </c>
      <c r="J718"/>
      <c r="K718"/>
      <c r="L718"/>
      <c r="M718"/>
      <c r="N718"/>
      <c r="O718"/>
      <c r="P718"/>
    </row>
    <row r="719" spans="3:16" ht="12.75">
      <c r="C719" s="161">
        <v>41944</v>
      </c>
      <c r="D719" s="169">
        <v>3.4785405276426262</v>
      </c>
      <c r="E719" s="169">
        <v>4.6219964052254703</v>
      </c>
      <c r="F719" s="169">
        <v>1.2420947267846483</v>
      </c>
      <c r="G719" s="169">
        <v>2.7661958297973799</v>
      </c>
      <c r="H719" s="169">
        <v>4.2459486808632096</v>
      </c>
      <c r="I719" s="169">
        <v>-1.0452358670247075</v>
      </c>
      <c r="J719"/>
      <c r="K719"/>
      <c r="L719"/>
      <c r="M719"/>
      <c r="N719"/>
      <c r="O719"/>
      <c r="P719"/>
    </row>
    <row r="720" spans="3:16" ht="12.75">
      <c r="C720" s="161">
        <v>41974</v>
      </c>
      <c r="D720" s="169">
        <v>2.380358640701874</v>
      </c>
      <c r="E720" s="169">
        <v>4.4499846316724101</v>
      </c>
      <c r="F720" s="169">
        <v>-1.0807671282799025</v>
      </c>
      <c r="G720" s="169">
        <v>2.8822920262340457</v>
      </c>
      <c r="H720" s="169">
        <v>4.3910808228796894</v>
      </c>
      <c r="I720" s="169">
        <v>-0.9419133043958583</v>
      </c>
      <c r="J720"/>
      <c r="K720"/>
      <c r="L720"/>
      <c r="M720"/>
      <c r="N720"/>
      <c r="O720"/>
      <c r="P720"/>
    </row>
    <row r="721" spans="3:16" ht="12.75">
      <c r="C721" s="161">
        <v>42005</v>
      </c>
      <c r="D721" s="169">
        <v>3.3117243144112241</v>
      </c>
      <c r="E721" s="169">
        <v>4.2553191489361764</v>
      </c>
      <c r="F721" s="169">
        <v>1.4927926284098225</v>
      </c>
      <c r="G721" s="169">
        <v>3.0888399361201246</v>
      </c>
      <c r="H721" s="169">
        <v>4.5264869432364296</v>
      </c>
      <c r="I721" s="169">
        <v>-0.59335017105336396</v>
      </c>
      <c r="J721"/>
      <c r="K721"/>
      <c r="L721"/>
      <c r="M721"/>
      <c r="N721"/>
      <c r="O721"/>
      <c r="P721"/>
    </row>
    <row r="722" spans="3:16" ht="12.75">
      <c r="C722" s="161">
        <v>42036</v>
      </c>
      <c r="D722" s="169">
        <v>1.7228216101098814</v>
      </c>
      <c r="E722" s="169">
        <v>1.8461123837757665</v>
      </c>
      <c r="F722" s="169">
        <v>1.0706829371769366</v>
      </c>
      <c r="G722" s="169">
        <v>3.0169333377598972</v>
      </c>
      <c r="H722" s="169">
        <v>4.2800557377299819</v>
      </c>
      <c r="I722" s="169">
        <v>-0.35001054761515382</v>
      </c>
      <c r="J722"/>
      <c r="K722"/>
      <c r="L722"/>
      <c r="M722"/>
      <c r="N722"/>
      <c r="O722"/>
      <c r="P722"/>
    </row>
    <row r="723" spans="3:16" ht="12.75">
      <c r="C723" s="161">
        <v>42064</v>
      </c>
      <c r="D723" s="169">
        <v>1.9939643237751881</v>
      </c>
      <c r="E723" s="169">
        <v>2.7757695673680693</v>
      </c>
      <c r="F723" s="169">
        <v>0.18025122514504499</v>
      </c>
      <c r="G723" s="169">
        <v>2.7660899918910742</v>
      </c>
      <c r="H723" s="169">
        <v>3.9401391691612719</v>
      </c>
      <c r="I723" s="169">
        <v>-0.26005426396217279</v>
      </c>
      <c r="J723"/>
      <c r="K723"/>
      <c r="L723"/>
      <c r="M723"/>
      <c r="N723"/>
      <c r="O723"/>
      <c r="P723"/>
    </row>
    <row r="724" spans="3:16" ht="12.75">
      <c r="C724" s="161">
        <v>42095</v>
      </c>
      <c r="D724" s="169">
        <v>3.1309871937077682</v>
      </c>
      <c r="E724" s="169">
        <v>3.1776221626658385</v>
      </c>
      <c r="F724" s="169">
        <v>2.2339542604205009</v>
      </c>
      <c r="G724" s="169">
        <v>2.8983706494463579</v>
      </c>
      <c r="H724" s="169">
        <v>3.9999932510922598</v>
      </c>
      <c r="I724" s="169">
        <v>0.10812153999217866</v>
      </c>
      <c r="J724"/>
      <c r="K724"/>
      <c r="L724"/>
      <c r="M724"/>
      <c r="N724"/>
      <c r="O724"/>
      <c r="P724"/>
    </row>
    <row r="725" spans="3:16" ht="12.75">
      <c r="C725" s="161">
        <v>42125</v>
      </c>
      <c r="D725" s="169">
        <v>1.5944883818931999</v>
      </c>
      <c r="E725" s="169">
        <v>3.1722196152041304</v>
      </c>
      <c r="F725" s="169">
        <v>-3.6154645228309468</v>
      </c>
      <c r="G725" s="169">
        <v>2.7066024262506705</v>
      </c>
      <c r="H725" s="169">
        <v>3.8806110624180157</v>
      </c>
      <c r="I725" s="169">
        <v>-0.10783687394572139</v>
      </c>
      <c r="J725"/>
      <c r="K725"/>
      <c r="L725"/>
      <c r="M725"/>
      <c r="N725"/>
      <c r="O725"/>
      <c r="P725"/>
    </row>
    <row r="726" spans="3:16" ht="12.75">
      <c r="C726" s="161">
        <v>42156</v>
      </c>
      <c r="D726" s="169">
        <v>1.612998464748272</v>
      </c>
      <c r="E726" s="169">
        <v>2.7015829072384312</v>
      </c>
      <c r="F726" s="169">
        <v>-0.69035440471173493</v>
      </c>
      <c r="G726" s="169">
        <v>2.5472943740700638</v>
      </c>
      <c r="H726" s="169">
        <v>3.7155558978213987</v>
      </c>
      <c r="I726" s="169">
        <v>-0.11463489687606465</v>
      </c>
      <c r="J726"/>
      <c r="K726"/>
      <c r="L726"/>
      <c r="M726"/>
      <c r="N726"/>
      <c r="O726"/>
      <c r="P726"/>
    </row>
    <row r="727" spans="3:16" ht="12.75">
      <c r="C727" s="161">
        <v>42186</v>
      </c>
      <c r="D727" s="169">
        <v>2.4350247524752566</v>
      </c>
      <c r="E727" s="169">
        <v>2.1238106660270262</v>
      </c>
      <c r="F727" s="169">
        <v>3.7053643282518145</v>
      </c>
      <c r="G727" s="169">
        <v>2.3910450689535789</v>
      </c>
      <c r="H727" s="169">
        <v>3.329151324076296</v>
      </c>
      <c r="I727" s="169">
        <v>0.3068374256083084</v>
      </c>
      <c r="J727"/>
      <c r="K727"/>
      <c r="L727"/>
      <c r="M727"/>
      <c r="N727"/>
      <c r="O727"/>
      <c r="P727"/>
    </row>
    <row r="728" spans="3:16" ht="12.75">
      <c r="C728" s="161">
        <v>42217</v>
      </c>
      <c r="D728" s="169">
        <v>3.765764371691005</v>
      </c>
      <c r="E728" s="169">
        <v>4.4150786531603536</v>
      </c>
      <c r="F728" s="169">
        <v>1.1771273815745609</v>
      </c>
      <c r="G728" s="169">
        <v>2.4842981466960845</v>
      </c>
      <c r="H728" s="169">
        <v>3.4126450241257267</v>
      </c>
      <c r="I728" s="169">
        <v>0.31769828353622742</v>
      </c>
      <c r="J728"/>
      <c r="K728"/>
      <c r="L728"/>
      <c r="M728"/>
      <c r="N728"/>
      <c r="O728"/>
      <c r="P728"/>
    </row>
    <row r="729" spans="3:16" ht="12.75">
      <c r="C729" s="161">
        <v>42248</v>
      </c>
      <c r="D729" s="169">
        <v>1.5248177921744599</v>
      </c>
      <c r="E729" s="169">
        <v>2.0198977815008901</v>
      </c>
      <c r="F729" s="169">
        <v>-1.7346344957249626</v>
      </c>
      <c r="G729" s="169">
        <v>2.391780706873603</v>
      </c>
      <c r="H729" s="169">
        <v>3.289263397773845</v>
      </c>
      <c r="I729" s="169">
        <v>7.9067365775320475E-2</v>
      </c>
      <c r="J729"/>
      <c r="K729"/>
      <c r="L729"/>
      <c r="M729"/>
      <c r="N729"/>
      <c r="O729"/>
      <c r="P729"/>
    </row>
    <row r="730" spans="3:16" ht="12.75">
      <c r="C730" s="161">
        <v>42278</v>
      </c>
      <c r="D730" s="169">
        <v>3.6080079190319525</v>
      </c>
      <c r="E730" s="169">
        <v>2.5350526386118455</v>
      </c>
      <c r="F730" s="169">
        <v>3.9460008641730271</v>
      </c>
      <c r="G730" s="169">
        <v>2.5264701453719285</v>
      </c>
      <c r="H730" s="169">
        <v>3.132239860070607</v>
      </c>
      <c r="I730" s="169">
        <v>0.64167459562325391</v>
      </c>
      <c r="J730"/>
      <c r="K730"/>
      <c r="L730"/>
      <c r="M730"/>
      <c r="N730"/>
      <c r="O730"/>
      <c r="P730"/>
    </row>
    <row r="731" spans="3:16" ht="12.75">
      <c r="C731" s="161">
        <v>42309</v>
      </c>
      <c r="D731" s="169">
        <v>1.8427173564324661</v>
      </c>
      <c r="E731" s="169">
        <v>2.4090141277641308</v>
      </c>
      <c r="F731" s="169">
        <v>-0.21458745281323077</v>
      </c>
      <c r="G731" s="169">
        <v>2.390001168725564</v>
      </c>
      <c r="H731" s="169">
        <v>2.9483587214984119</v>
      </c>
      <c r="I731" s="169">
        <v>0.51906107070485152</v>
      </c>
      <c r="J731"/>
      <c r="K731"/>
      <c r="L731"/>
      <c r="M731"/>
      <c r="N731"/>
      <c r="O731"/>
      <c r="P731"/>
    </row>
    <row r="732" spans="3:16" ht="12.75">
      <c r="C732" s="161">
        <v>42339</v>
      </c>
      <c r="D732" s="169">
        <v>3.1542702774517872</v>
      </c>
      <c r="E732" s="169">
        <v>3.2195483477199582</v>
      </c>
      <c r="F732" s="169">
        <v>0.13354977607387131</v>
      </c>
      <c r="G732" s="169">
        <v>2.4495089486058719</v>
      </c>
      <c r="H732" s="169">
        <v>2.8606728758791222</v>
      </c>
      <c r="I732" s="169">
        <v>0.62084797215984366</v>
      </c>
      <c r="J732"/>
      <c r="K732"/>
      <c r="L732"/>
      <c r="M732"/>
      <c r="N732"/>
      <c r="O732"/>
      <c r="P732"/>
    </row>
    <row r="733" spans="3:16" ht="12.75">
      <c r="C733" s="161">
        <v>42370</v>
      </c>
      <c r="D733" s="169">
        <v>0.16512890375048883</v>
      </c>
      <c r="E733" s="169">
        <v>-0.17438616071427937</v>
      </c>
      <c r="F733" s="169">
        <v>-1.5607267660707635</v>
      </c>
      <c r="G733" s="169">
        <v>2.1928397865508042</v>
      </c>
      <c r="H733" s="169">
        <v>2.5023516961608649</v>
      </c>
      <c r="I733" s="169">
        <v>0.36372205098187393</v>
      </c>
      <c r="J733"/>
      <c r="K733"/>
      <c r="L733"/>
      <c r="M733"/>
      <c r="N733"/>
      <c r="O733"/>
      <c r="P733"/>
    </row>
    <row r="734" spans="3:16" ht="12.75">
      <c r="C734" s="161">
        <v>42401</v>
      </c>
      <c r="D734" s="169">
        <v>0.30021429770592523</v>
      </c>
      <c r="E734" s="169">
        <v>-4.1583185271987233E-2</v>
      </c>
      <c r="F734" s="169">
        <v>-0.63958112407211942</v>
      </c>
      <c r="G734" s="169">
        <v>2.0699867191117605</v>
      </c>
      <c r="H734" s="169">
        <v>2.3384799513438637</v>
      </c>
      <c r="I734" s="169">
        <v>0.21738903428956124</v>
      </c>
      <c r="J734"/>
      <c r="K734"/>
      <c r="L734"/>
      <c r="M734"/>
      <c r="N734"/>
      <c r="O734"/>
      <c r="P734"/>
    </row>
    <row r="735" spans="3:16" ht="12.75">
      <c r="C735" s="161">
        <v>42430</v>
      </c>
      <c r="D735" s="169">
        <v>-1.8036228699770507</v>
      </c>
      <c r="E735" s="169">
        <v>-2.9544066196479202</v>
      </c>
      <c r="F735" s="169">
        <v>-0.99522069159403426</v>
      </c>
      <c r="G735" s="169">
        <v>1.740606532671829</v>
      </c>
      <c r="H735" s="169">
        <v>1.8359734652911408</v>
      </c>
      <c r="I735" s="169">
        <v>0.11816953959440379</v>
      </c>
      <c r="J735"/>
      <c r="K735"/>
      <c r="L735"/>
      <c r="M735"/>
      <c r="N735"/>
      <c r="O735"/>
      <c r="P735"/>
    </row>
    <row r="736" spans="3:16" ht="12.75">
      <c r="C736" s="161">
        <v>42461</v>
      </c>
      <c r="D736" s="169">
        <v>1.549743339036902</v>
      </c>
      <c r="E736" s="169">
        <v>1.285715615719063</v>
      </c>
      <c r="F736" s="169">
        <v>1.2616980493854957</v>
      </c>
      <c r="G736" s="169">
        <v>1.6076909761071123</v>
      </c>
      <c r="H736" s="169">
        <v>1.6747350729076738</v>
      </c>
      <c r="I736" s="169">
        <v>4.0359674810908075E-2</v>
      </c>
      <c r="J736"/>
      <c r="K736"/>
      <c r="L736"/>
      <c r="M736"/>
      <c r="N736"/>
      <c r="O736"/>
      <c r="P736"/>
    </row>
    <row r="737" spans="3:16" ht="12.75">
      <c r="C737" s="161">
        <v>42491</v>
      </c>
      <c r="D737" s="169">
        <v>-0.44469739355237348</v>
      </c>
      <c r="E737" s="169">
        <v>-0.8887473846993621</v>
      </c>
      <c r="F737" s="169">
        <v>1.8567981068859707</v>
      </c>
      <c r="G737" s="169">
        <v>1.4294122805834197</v>
      </c>
      <c r="H737" s="169">
        <v>1.3176968900767916</v>
      </c>
      <c r="I737" s="169">
        <v>0.49538775281356973</v>
      </c>
      <c r="J737"/>
      <c r="K737"/>
      <c r="L737"/>
      <c r="M737"/>
      <c r="N737"/>
      <c r="O737"/>
      <c r="P737"/>
    </row>
    <row r="738" spans="3:16" ht="12.75">
      <c r="C738" s="161">
        <v>42522</v>
      </c>
      <c r="D738" s="169">
        <v>-3.6803517641481598E-2</v>
      </c>
      <c r="E738" s="169">
        <v>-0.35666477178954992</v>
      </c>
      <c r="F738" s="169">
        <v>-0.78921709205621582</v>
      </c>
      <c r="G738" s="169">
        <v>1.2862196644915391</v>
      </c>
      <c r="H738" s="169">
        <v>1.0517004683460618</v>
      </c>
      <c r="I738" s="169">
        <v>0.48787630704922869</v>
      </c>
      <c r="J738"/>
      <c r="K738"/>
      <c r="L738"/>
      <c r="M738"/>
      <c r="N738"/>
      <c r="O738"/>
      <c r="P738"/>
    </row>
    <row r="739" spans="3:16" ht="12.75">
      <c r="C739" s="161">
        <v>42552</v>
      </c>
      <c r="D739" s="169">
        <v>-0.11175884254085444</v>
      </c>
      <c r="E739" s="169">
        <v>0.26815161331363857</v>
      </c>
      <c r="F739" s="169">
        <v>-2.935535724183802</v>
      </c>
      <c r="G739" s="169">
        <v>1.075914047897597</v>
      </c>
      <c r="H739" s="169">
        <v>0.90076589271699259</v>
      </c>
      <c r="I739" s="169">
        <v>-7.0147233355200012E-2</v>
      </c>
      <c r="J739"/>
      <c r="K739"/>
      <c r="L739"/>
      <c r="M739"/>
      <c r="N739"/>
      <c r="O739"/>
      <c r="P739"/>
    </row>
    <row r="740" spans="3:16" ht="12.75">
      <c r="C740" s="161">
        <v>42583</v>
      </c>
      <c r="D740" s="169">
        <v>-4.154239454623454E-2</v>
      </c>
      <c r="E740" s="169">
        <v>0.325825039287575</v>
      </c>
      <c r="F740" s="169">
        <v>-2.2669906901935932</v>
      </c>
      <c r="G740" s="169">
        <v>0.78405804510093269</v>
      </c>
      <c r="H740" s="169">
        <v>0.5986980425665589</v>
      </c>
      <c r="I740" s="169">
        <v>-0.34680821846455601</v>
      </c>
      <c r="J740"/>
      <c r="K740"/>
      <c r="L740"/>
      <c r="M740"/>
      <c r="N740"/>
      <c r="O740"/>
      <c r="P740"/>
    </row>
    <row r="741" spans="3:16" ht="12.75">
      <c r="C741" s="161">
        <v>42614</v>
      </c>
      <c r="D741" s="169">
        <v>0.31516896558432261</v>
      </c>
      <c r="E741" s="169">
        <v>0.1125575473525986</v>
      </c>
      <c r="F741" s="169">
        <v>-1.0762362480923771</v>
      </c>
      <c r="G741" s="169">
        <v>0.68093767863526278</v>
      </c>
      <c r="H741" s="169">
        <v>0.43540375260151531</v>
      </c>
      <c r="I741" s="169">
        <v>-0.2899375453471853</v>
      </c>
      <c r="J741"/>
      <c r="K741"/>
      <c r="L741"/>
      <c r="M741"/>
      <c r="N741"/>
      <c r="O741"/>
      <c r="P741"/>
    </row>
    <row r="742" spans="3:16" ht="12.75">
      <c r="C742" s="161">
        <v>42644</v>
      </c>
      <c r="D742" s="169">
        <v>0.33926726070934166</v>
      </c>
      <c r="E742" s="169">
        <v>0.14893834883222823</v>
      </c>
      <c r="F742" s="169">
        <v>-0.51005504999439566</v>
      </c>
      <c r="G742" s="169">
        <v>0.40988154990633241</v>
      </c>
      <c r="H742" s="169">
        <v>0.23479924864242552</v>
      </c>
      <c r="I742" s="169">
        <v>-0.65138634679090535</v>
      </c>
      <c r="J742"/>
      <c r="K742"/>
      <c r="L742"/>
      <c r="M742"/>
      <c r="N742"/>
      <c r="O742"/>
      <c r="P742"/>
    </row>
    <row r="743" spans="3:16" ht="12.75">
      <c r="C743" s="161">
        <v>42675</v>
      </c>
      <c r="D743" s="169">
        <v>0.22740249256758549</v>
      </c>
      <c r="E743" s="169">
        <v>-0.52670053044928666</v>
      </c>
      <c r="F743" s="169">
        <v>0.22180438429579841</v>
      </c>
      <c r="G743" s="169">
        <v>0.27536320031196215</v>
      </c>
      <c r="H743" s="169">
        <v>-1.0938001491378468E-2</v>
      </c>
      <c r="I743" s="169">
        <v>-0.6148155222480578</v>
      </c>
      <c r="J743"/>
      <c r="K743"/>
      <c r="L743"/>
      <c r="M743"/>
      <c r="N743"/>
      <c r="O743"/>
      <c r="P743"/>
    </row>
    <row r="744" spans="3:16" ht="12.75">
      <c r="C744" s="335">
        <v>42705</v>
      </c>
      <c r="D744" s="272">
        <v>0.74916014639747619</v>
      </c>
      <c r="E744" s="272">
        <v>1.8531032880704457</v>
      </c>
      <c r="F744" s="272">
        <v>-0.30928427709110418</v>
      </c>
      <c r="G744" s="272">
        <v>9.5920311333719255E-2</v>
      </c>
      <c r="H744" s="272">
        <v>-0.10641450040941303</v>
      </c>
      <c r="I744" s="272">
        <v>-0.65114889440832657</v>
      </c>
      <c r="J744"/>
      <c r="K744"/>
      <c r="L744"/>
      <c r="M744"/>
      <c r="N744"/>
      <c r="O744"/>
      <c r="P744"/>
    </row>
    <row r="745" spans="3:16" ht="12.75">
      <c r="C745" s="161">
        <v>42736</v>
      </c>
      <c r="D745" s="272">
        <v>1.3847960928967229</v>
      </c>
      <c r="E745" s="272">
        <v>2.1641694201263606</v>
      </c>
      <c r="F745" s="272">
        <v>0.917724408729792</v>
      </c>
      <c r="G745" s="272">
        <v>0.19430837686846836</v>
      </c>
      <c r="H745" s="272">
        <v>8.0220315097756512E-2</v>
      </c>
      <c r="I745" s="272">
        <v>-0.44438974514332541</v>
      </c>
      <c r="J745"/>
      <c r="K745"/>
      <c r="L745"/>
      <c r="M745"/>
      <c r="N745"/>
      <c r="O745"/>
      <c r="P745"/>
    </row>
    <row r="746" spans="3:16" ht="12.75">
      <c r="C746" s="161">
        <v>42767</v>
      </c>
      <c r="D746" s="272">
        <v>0.665583616403298</v>
      </c>
      <c r="E746" s="272">
        <v>1.3699795779441803</v>
      </c>
      <c r="F746" s="272">
        <v>-0.75487220536081256</v>
      </c>
      <c r="G746" s="272">
        <v>0.22516796200557909</v>
      </c>
      <c r="H746" s="272">
        <v>0.19916367190890849</v>
      </c>
      <c r="I746" s="272">
        <v>-0.45410585004654891</v>
      </c>
      <c r="J746"/>
      <c r="K746"/>
      <c r="L746"/>
      <c r="M746"/>
      <c r="N746"/>
      <c r="O746"/>
      <c r="P746"/>
    </row>
    <row r="747" spans="3:16" ht="12.75">
      <c r="C747" s="161">
        <v>42795</v>
      </c>
      <c r="D747" s="272">
        <v>3.4169335110085575</v>
      </c>
      <c r="E747" s="272">
        <v>5.0414878397710972</v>
      </c>
      <c r="F747" s="272">
        <v>-0.40322580645161255</v>
      </c>
      <c r="G747" s="272">
        <v>0.6651416036794533</v>
      </c>
      <c r="H747" s="272">
        <v>0.87679714262212105</v>
      </c>
      <c r="I747" s="272">
        <v>-0.40424111883020641</v>
      </c>
      <c r="J747"/>
      <c r="K747"/>
      <c r="L747"/>
      <c r="M747"/>
      <c r="N747"/>
      <c r="O747"/>
      <c r="P747"/>
    </row>
    <row r="748" spans="3:16" ht="12.75">
      <c r="C748" s="161">
        <v>42826</v>
      </c>
      <c r="D748" s="272">
        <v>-0.94935490082803664</v>
      </c>
      <c r="E748" s="272">
        <v>-0.76476211486139478</v>
      </c>
      <c r="F748" s="272">
        <v>-4.6353928893540726</v>
      </c>
      <c r="G748" s="272">
        <v>0.45060019081117897</v>
      </c>
      <c r="H748" s="272">
        <v>0.69927670933864761</v>
      </c>
      <c r="I748" s="272">
        <v>-0.90403291869292079</v>
      </c>
      <c r="J748"/>
      <c r="K748"/>
      <c r="L748"/>
      <c r="M748"/>
      <c r="N748"/>
      <c r="O748"/>
      <c r="P748"/>
    </row>
    <row r="749" spans="3:16" ht="12.75">
      <c r="C749" s="161">
        <v>42856</v>
      </c>
      <c r="D749" s="272">
        <v>1.3410202994041054</v>
      </c>
      <c r="E749" s="272">
        <v>1.4832083558965703</v>
      </c>
      <c r="F749" s="272">
        <v>-2.483121901848262</v>
      </c>
      <c r="G749" s="272">
        <v>0.60416204212920821</v>
      </c>
      <c r="H749" s="272">
        <v>0.90685458469363933</v>
      </c>
      <c r="I749" s="272">
        <v>-1.2567138210151874</v>
      </c>
      <c r="J749"/>
      <c r="K749"/>
      <c r="L749"/>
      <c r="M749"/>
      <c r="N749"/>
      <c r="O749"/>
      <c r="P749"/>
    </row>
    <row r="750" spans="3:16" ht="12.75">
      <c r="C750" s="161">
        <v>42887</v>
      </c>
      <c r="D750" s="272">
        <v>2.0917907627915122</v>
      </c>
      <c r="E750" s="272">
        <v>1.7667031662633281</v>
      </c>
      <c r="F750" s="272">
        <v>1.6488027102339098</v>
      </c>
      <c r="G750" s="272">
        <v>0.7868405409113155</v>
      </c>
      <c r="H750" s="272">
        <v>1.0915506456497637</v>
      </c>
      <c r="I750" s="272">
        <v>-1.0575001513958626</v>
      </c>
      <c r="J750"/>
      <c r="K750"/>
      <c r="L750"/>
      <c r="M750"/>
      <c r="N750"/>
      <c r="O750"/>
      <c r="P750"/>
    </row>
    <row r="751" spans="3:16" ht="12.75">
      <c r="C751" s="161">
        <v>42917</v>
      </c>
      <c r="D751" s="272">
        <v>3.0843664953129846</v>
      </c>
      <c r="E751" s="272">
        <v>3.1633400029281056</v>
      </c>
      <c r="F751" s="272">
        <v>1.1204129881105862</v>
      </c>
      <c r="G751" s="272">
        <v>1.0505756339623362</v>
      </c>
      <c r="H751" s="272">
        <v>1.328227183222519</v>
      </c>
      <c r="I751" s="272">
        <v>-0.71590917714553504</v>
      </c>
      <c r="J751"/>
      <c r="K751"/>
      <c r="L751"/>
      <c r="M751"/>
      <c r="N751"/>
      <c r="O751"/>
      <c r="P751"/>
    </row>
    <row r="752" spans="3:16" ht="12.75">
      <c r="C752" s="161">
        <v>42948</v>
      </c>
      <c r="D752" s="272">
        <v>2.2335652859624355</v>
      </c>
      <c r="E752" s="272">
        <v>2.306784599158318</v>
      </c>
      <c r="F752" s="272">
        <v>1.4378723813184502</v>
      </c>
      <c r="G752" s="272">
        <v>1.2281365501586095</v>
      </c>
      <c r="H752" s="272">
        <v>1.4794153547220024</v>
      </c>
      <c r="I752" s="272">
        <v>-0.41995603718877339</v>
      </c>
      <c r="J752"/>
      <c r="K752"/>
      <c r="L752"/>
      <c r="M752"/>
      <c r="N752"/>
      <c r="O752"/>
      <c r="P752"/>
    </row>
    <row r="753" spans="3:28" ht="12.75">
      <c r="C753" s="161">
        <v>42979</v>
      </c>
      <c r="D753" s="272">
        <v>1.8152551247987869</v>
      </c>
      <c r="E753" s="272">
        <v>2.0947185078010522</v>
      </c>
      <c r="F753" s="272">
        <v>0.8496333222044461</v>
      </c>
      <c r="G753" s="272">
        <v>1.3564884588751713</v>
      </c>
      <c r="H753" s="272">
        <v>1.6509695644642663</v>
      </c>
      <c r="I753" s="272">
        <v>-0.26024723487313439</v>
      </c>
      <c r="J753"/>
      <c r="K753"/>
      <c r="L753"/>
      <c r="M753"/>
      <c r="N753"/>
      <c r="O753"/>
      <c r="P753"/>
    </row>
    <row r="754" spans="3:28" ht="12.75">
      <c r="C754" s="335">
        <v>43009</v>
      </c>
      <c r="D754" s="272">
        <v>0.92400069955889119</v>
      </c>
      <c r="E754" s="272">
        <v>2.3292777008374621</v>
      </c>
      <c r="F754" s="272">
        <v>-3.1832964451872336</v>
      </c>
      <c r="G754" s="272">
        <v>1.4062080582927017</v>
      </c>
      <c r="H754" s="272">
        <v>1.8379984979316699</v>
      </c>
      <c r="I754" s="272">
        <v>-0.48541471983740703</v>
      </c>
      <c r="J754"/>
      <c r="K754"/>
      <c r="L754"/>
      <c r="M754"/>
      <c r="N754"/>
      <c r="O754"/>
      <c r="P754"/>
    </row>
    <row r="755" spans="3:28" ht="12.75">
      <c r="C755" s="161">
        <v>43040</v>
      </c>
      <c r="D755" s="272">
        <v>3.7863534126290288</v>
      </c>
      <c r="E755" s="272">
        <v>4.6042962125494524</v>
      </c>
      <c r="F755" s="272">
        <v>0.70775383647516676</v>
      </c>
      <c r="G755" s="272">
        <v>1.7070503797969039</v>
      </c>
      <c r="H755" s="272">
        <v>2.2739159214837157</v>
      </c>
      <c r="I755" s="272">
        <v>-0.44412687871473455</v>
      </c>
      <c r="J755"/>
      <c r="K755"/>
      <c r="L755"/>
      <c r="M755"/>
      <c r="N755"/>
      <c r="O755"/>
      <c r="P755"/>
    </row>
    <row r="756" spans="3:28" ht="12.75">
      <c r="C756" s="163">
        <v>43070</v>
      </c>
      <c r="D756" s="170">
        <v>2.5024235903226888</v>
      </c>
      <c r="E756" s="170">
        <v>0.93301956231015559</v>
      </c>
      <c r="F756" s="170">
        <v>2.5027103083985036</v>
      </c>
      <c r="G756" s="170">
        <v>1.8431603107696537</v>
      </c>
      <c r="H756" s="170">
        <v>2.2025592202415734</v>
      </c>
      <c r="I756" s="170">
        <v>-0.21212772963374871</v>
      </c>
      <c r="J756"/>
      <c r="K756"/>
      <c r="L756"/>
      <c r="M756"/>
      <c r="N756"/>
      <c r="O756"/>
      <c r="P756"/>
    </row>
    <row r="758" spans="3:28" ht="13.15" customHeight="1">
      <c r="C758" s="227" t="s">
        <v>290</v>
      </c>
      <c r="D758" s="277"/>
      <c r="E758" s="277"/>
      <c r="F758" s="277"/>
      <c r="G758" s="277"/>
      <c r="H758" s="137">
        <v>2015</v>
      </c>
      <c r="I758" s="137">
        <v>2015</v>
      </c>
      <c r="J758" s="137">
        <v>2014</v>
      </c>
      <c r="K758" s="137">
        <v>2015</v>
      </c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3:28" ht="15">
      <c r="C759" s="287" t="s">
        <v>227</v>
      </c>
      <c r="D759" s="288" t="s">
        <v>203</v>
      </c>
      <c r="E759" s="289" t="s">
        <v>226</v>
      </c>
      <c r="F759" s="288" t="s">
        <v>201</v>
      </c>
      <c r="G759" s="288" t="s">
        <v>202</v>
      </c>
      <c r="H759" s="288" t="s">
        <v>285</v>
      </c>
      <c r="I759" s="288" t="s">
        <v>286</v>
      </c>
      <c r="J759" s="288" t="s">
        <v>287</v>
      </c>
      <c r="K759" s="280"/>
      <c r="L759" s="280"/>
      <c r="M759" s="280"/>
      <c r="O759" s="280"/>
      <c r="P759" s="280"/>
      <c r="Q759" s="270"/>
      <c r="R759" s="365"/>
      <c r="S759" s="365"/>
      <c r="T759" s="281"/>
      <c r="U759" s="282"/>
      <c r="V759" s="283"/>
      <c r="W759" s="270"/>
      <c r="X759" s="270"/>
      <c r="AA759" s="270"/>
      <c r="AB759" s="270"/>
    </row>
    <row r="760" spans="3:28" ht="12.75">
      <c r="C760" s="290">
        <v>1</v>
      </c>
      <c r="D760" s="291">
        <v>29631.804</v>
      </c>
      <c r="E760" s="292">
        <v>8395.7630000000008</v>
      </c>
      <c r="F760" s="293">
        <v>2257.1959999999999</v>
      </c>
      <c r="G760" s="293">
        <v>8747.8799999999992</v>
      </c>
      <c r="H760" s="293">
        <v>993.76700000000005</v>
      </c>
      <c r="I760" s="293">
        <v>5102.7160000000003</v>
      </c>
      <c r="J760" s="293">
        <v>4134.4819999999982</v>
      </c>
      <c r="K760" s="284"/>
      <c r="L760" s="284"/>
      <c r="M760" s="284"/>
      <c r="O760" s="284"/>
      <c r="P760" s="284"/>
      <c r="Q760" s="270"/>
      <c r="R760" s="364"/>
      <c r="S760" s="364"/>
      <c r="T760" s="285"/>
      <c r="U760" s="285"/>
      <c r="W760" s="270"/>
      <c r="X760" s="286"/>
      <c r="Y760" s="286"/>
      <c r="Z760" s="286"/>
      <c r="AA760" s="286"/>
      <c r="AB760" s="270"/>
    </row>
    <row r="761" spans="3:28" ht="12.75">
      <c r="C761" s="290">
        <v>2</v>
      </c>
      <c r="D761" s="291">
        <v>27301.991000000002</v>
      </c>
      <c r="E761" s="292">
        <v>6691.7550000000001</v>
      </c>
      <c r="F761" s="293">
        <v>2164.4690000000001</v>
      </c>
      <c r="G761" s="293">
        <v>8861.3690000000006</v>
      </c>
      <c r="H761" s="293">
        <v>1016.468</v>
      </c>
      <c r="I761" s="293">
        <v>4886.4049999999997</v>
      </c>
      <c r="J761" s="293">
        <v>3681.5250000000005</v>
      </c>
      <c r="K761" s="284"/>
      <c r="L761" s="284"/>
      <c r="M761" s="284"/>
      <c r="O761" s="284"/>
      <c r="P761" s="284"/>
      <c r="Q761" s="270"/>
      <c r="R761" s="364"/>
      <c r="S761" s="364"/>
      <c r="T761" s="285"/>
      <c r="U761" s="285"/>
      <c r="W761" s="270"/>
      <c r="X761" s="286"/>
      <c r="Y761" s="286"/>
      <c r="Z761" s="286"/>
      <c r="AA761" s="286"/>
      <c r="AB761" s="270"/>
    </row>
    <row r="762" spans="3:28" ht="12.75">
      <c r="C762" s="290">
        <v>3</v>
      </c>
      <c r="D762" s="291">
        <v>25943.218000000001</v>
      </c>
      <c r="E762" s="292">
        <v>5815.7110000000002</v>
      </c>
      <c r="F762" s="293">
        <v>2097.2950000000001</v>
      </c>
      <c r="G762" s="293">
        <v>8785.4889999999996</v>
      </c>
      <c r="H762" s="293">
        <v>1009.52</v>
      </c>
      <c r="I762" s="293">
        <v>4751.4310000000005</v>
      </c>
      <c r="J762" s="293">
        <v>3483.771999999999</v>
      </c>
      <c r="K762" s="284"/>
      <c r="L762" s="284"/>
      <c r="M762" s="284"/>
      <c r="O762" s="284"/>
      <c r="P762" s="284"/>
      <c r="Q762" s="270"/>
      <c r="R762" s="364"/>
      <c r="S762" s="364"/>
      <c r="T762" s="285"/>
      <c r="U762" s="285"/>
      <c r="W762" s="270"/>
      <c r="X762" s="286"/>
      <c r="Y762" s="286"/>
      <c r="Z762" s="286"/>
      <c r="AA762" s="286"/>
      <c r="AB762" s="270"/>
    </row>
    <row r="763" spans="3:28" ht="12.75">
      <c r="C763" s="290">
        <v>4</v>
      </c>
      <c r="D763" s="291">
        <v>25543.609</v>
      </c>
      <c r="E763" s="292">
        <v>5422.7650000000003</v>
      </c>
      <c r="F763" s="293">
        <v>2102.0970000000002</v>
      </c>
      <c r="G763" s="293">
        <v>8847.9660000000003</v>
      </c>
      <c r="H763" s="293">
        <v>1005.663</v>
      </c>
      <c r="I763" s="293">
        <v>4690.5039999999999</v>
      </c>
      <c r="J763" s="293">
        <v>3474.6140000000005</v>
      </c>
      <c r="K763" s="284"/>
      <c r="L763" s="284"/>
      <c r="M763" s="284"/>
      <c r="O763" s="284"/>
      <c r="P763" s="284"/>
      <c r="Q763" s="270"/>
      <c r="R763" s="364"/>
      <c r="S763" s="364"/>
      <c r="T763" s="285"/>
      <c r="U763" s="285"/>
      <c r="W763" s="270"/>
      <c r="X763" s="286"/>
      <c r="Y763" s="286"/>
      <c r="Z763" s="286"/>
      <c r="AA763" s="286"/>
      <c r="AB763" s="270"/>
    </row>
    <row r="764" spans="3:28" ht="12.75">
      <c r="C764" s="290">
        <v>5</v>
      </c>
      <c r="D764" s="291">
        <v>25425.165000000001</v>
      </c>
      <c r="E764" s="292">
        <v>5300.2879999999996</v>
      </c>
      <c r="F764" s="293">
        <v>2157.4270000000001</v>
      </c>
      <c r="G764" s="293">
        <v>8836.4670000000006</v>
      </c>
      <c r="H764" s="293">
        <v>1002.2380000000001</v>
      </c>
      <c r="I764" s="293">
        <v>4706.7020000000002</v>
      </c>
      <c r="J764" s="293">
        <v>3422.0430000000024</v>
      </c>
      <c r="K764" s="284"/>
      <c r="L764" s="284"/>
      <c r="M764" s="284"/>
      <c r="O764" s="284"/>
      <c r="P764" s="284"/>
      <c r="Q764" s="270"/>
      <c r="R764" s="364"/>
      <c r="S764" s="364"/>
      <c r="T764" s="285"/>
      <c r="U764" s="285"/>
      <c r="W764" s="270"/>
      <c r="X764" s="286"/>
      <c r="Y764" s="286"/>
      <c r="Z764" s="286"/>
      <c r="AA764" s="286"/>
      <c r="AB764" s="270"/>
    </row>
    <row r="765" spans="3:28" ht="12.75">
      <c r="C765" s="290">
        <v>6</v>
      </c>
      <c r="D765" s="291">
        <v>26017.829000000002</v>
      </c>
      <c r="E765" s="292">
        <v>5506.7179999999998</v>
      </c>
      <c r="F765" s="293">
        <v>2365.08</v>
      </c>
      <c r="G765" s="293">
        <v>8843.8189999999995</v>
      </c>
      <c r="H765" s="293">
        <v>1010.8150000000001</v>
      </c>
      <c r="I765" s="293">
        <v>4920.99</v>
      </c>
      <c r="J765" s="293">
        <v>3370.4070000000029</v>
      </c>
      <c r="K765" s="284"/>
      <c r="L765" s="284"/>
      <c r="M765" s="284"/>
      <c r="O765" s="284"/>
      <c r="P765" s="284"/>
      <c r="Q765" s="270"/>
      <c r="R765" s="364"/>
      <c r="S765" s="364"/>
      <c r="T765" s="285"/>
      <c r="U765" s="285"/>
      <c r="W765" s="270"/>
      <c r="X765" s="286"/>
      <c r="Y765" s="286"/>
      <c r="Z765" s="286"/>
      <c r="AA765" s="286"/>
      <c r="AB765" s="270"/>
    </row>
    <row r="766" spans="3:28" ht="12.75">
      <c r="C766" s="290">
        <v>7</v>
      </c>
      <c r="D766" s="291">
        <v>28665.567999999999</v>
      </c>
      <c r="E766" s="292">
        <v>6347.9610000000002</v>
      </c>
      <c r="F766" s="293">
        <v>2853.5610000000001</v>
      </c>
      <c r="G766" s="293">
        <v>9078.6039999999994</v>
      </c>
      <c r="H766" s="293">
        <v>1060.4639999999999</v>
      </c>
      <c r="I766" s="293">
        <v>5811.2129999999997</v>
      </c>
      <c r="J766" s="293">
        <v>3513.7650000000012</v>
      </c>
      <c r="K766" s="284"/>
      <c r="L766" s="284"/>
      <c r="M766" s="284"/>
      <c r="O766" s="284"/>
      <c r="P766" s="284"/>
      <c r="Q766" s="270"/>
      <c r="R766" s="364"/>
      <c r="S766" s="364"/>
      <c r="T766" s="285"/>
      <c r="U766" s="285"/>
      <c r="W766" s="270"/>
      <c r="X766" s="286"/>
      <c r="Y766" s="286"/>
      <c r="Z766" s="286"/>
      <c r="AA766" s="286"/>
      <c r="AB766" s="270"/>
    </row>
    <row r="767" spans="3:28" ht="12.75">
      <c r="C767" s="290">
        <v>8</v>
      </c>
      <c r="D767" s="291">
        <v>33897.599000000002</v>
      </c>
      <c r="E767" s="292">
        <v>8432.3320000000003</v>
      </c>
      <c r="F767" s="293">
        <v>3473.3130000000001</v>
      </c>
      <c r="G767" s="293">
        <v>9245.0380000000005</v>
      </c>
      <c r="H767" s="293">
        <v>1090.8710000000001</v>
      </c>
      <c r="I767" s="293">
        <v>7543</v>
      </c>
      <c r="J767" s="293">
        <v>4113.0450000000019</v>
      </c>
      <c r="K767" s="284"/>
      <c r="L767" s="284"/>
      <c r="M767" s="284"/>
      <c r="O767" s="284"/>
      <c r="P767" s="284"/>
      <c r="Q767" s="270"/>
      <c r="R767" s="364"/>
      <c r="S767" s="364"/>
      <c r="T767" s="285"/>
      <c r="U767" s="285"/>
      <c r="W767" s="270"/>
      <c r="X767" s="286"/>
      <c r="Y767" s="286"/>
      <c r="Z767" s="286"/>
      <c r="AA767" s="286"/>
      <c r="AB767" s="270"/>
    </row>
    <row r="768" spans="3:28" ht="12.75">
      <c r="C768" s="290">
        <v>9</v>
      </c>
      <c r="D768" s="291">
        <v>37667.61</v>
      </c>
      <c r="E768" s="292">
        <v>9562.3770000000004</v>
      </c>
      <c r="F768" s="293">
        <v>3896.451</v>
      </c>
      <c r="G768" s="293">
        <v>8863.9140000000007</v>
      </c>
      <c r="H768" s="293">
        <v>1081.7750000000001</v>
      </c>
      <c r="I768" s="293">
        <v>9535.1840000000011</v>
      </c>
      <c r="J768" s="293">
        <v>4727.908999999996</v>
      </c>
      <c r="K768" s="284"/>
      <c r="L768" s="284"/>
      <c r="M768" s="284"/>
      <c r="O768" s="284"/>
      <c r="P768" s="284"/>
      <c r="Q768" s="270"/>
      <c r="R768" s="364"/>
      <c r="S768" s="364"/>
      <c r="T768" s="285"/>
      <c r="U768" s="285"/>
      <c r="W768" s="270"/>
      <c r="X768" s="286"/>
      <c r="Y768" s="286"/>
      <c r="Z768" s="286"/>
      <c r="AA768" s="286"/>
      <c r="AB768" s="270"/>
    </row>
    <row r="769" spans="3:28" ht="12.75">
      <c r="C769" s="290">
        <v>10</v>
      </c>
      <c r="D769" s="291">
        <v>39131.94</v>
      </c>
      <c r="E769" s="292">
        <v>9846.25</v>
      </c>
      <c r="F769" s="293">
        <v>4092.4830000000002</v>
      </c>
      <c r="G769" s="293">
        <v>8696.375</v>
      </c>
      <c r="H769" s="293">
        <v>1087.9480000000001</v>
      </c>
      <c r="I769" s="293">
        <v>10629.296</v>
      </c>
      <c r="J769" s="293">
        <v>4779.5880000000016</v>
      </c>
      <c r="K769" s="284"/>
      <c r="L769" s="284"/>
      <c r="M769" s="284"/>
      <c r="O769" s="284"/>
      <c r="P769" s="284"/>
      <c r="Q769" s="270"/>
      <c r="R769" s="364"/>
      <c r="S769" s="364"/>
      <c r="T769" s="285"/>
      <c r="U769" s="285"/>
      <c r="W769" s="270"/>
      <c r="X769" s="286"/>
      <c r="Y769" s="286"/>
      <c r="Z769" s="286"/>
      <c r="AA769" s="286"/>
      <c r="AB769" s="270"/>
    </row>
    <row r="770" spans="3:28" ht="12.75">
      <c r="C770" s="290">
        <v>11</v>
      </c>
      <c r="D770" s="291">
        <v>39840.921999999999</v>
      </c>
      <c r="E770" s="292">
        <v>10469.164000000001</v>
      </c>
      <c r="F770" s="293">
        <v>4074.45</v>
      </c>
      <c r="G770" s="293">
        <v>8437.7759999999998</v>
      </c>
      <c r="H770" s="293">
        <v>1052.2270000000001</v>
      </c>
      <c r="I770" s="293">
        <v>11006.858</v>
      </c>
      <c r="J770" s="293">
        <v>4800.4470000000001</v>
      </c>
      <c r="K770" s="284"/>
      <c r="L770" s="284"/>
      <c r="M770" s="284"/>
      <c r="O770" s="284"/>
      <c r="P770" s="284"/>
      <c r="Q770" s="270"/>
      <c r="R770" s="364"/>
      <c r="S770" s="364"/>
      <c r="T770" s="285"/>
      <c r="U770" s="285"/>
      <c r="W770" s="270"/>
      <c r="X770" s="286"/>
      <c r="Y770" s="286"/>
      <c r="Z770" s="286"/>
      <c r="AA770" s="286"/>
      <c r="AB770" s="270"/>
    </row>
    <row r="771" spans="3:28" ht="12.75">
      <c r="C771" s="290">
        <v>12</v>
      </c>
      <c r="D771" s="291">
        <v>39867.508000000002</v>
      </c>
      <c r="E771" s="292">
        <v>10488.272999999999</v>
      </c>
      <c r="F771" s="293">
        <v>4022.3530000000001</v>
      </c>
      <c r="G771" s="293">
        <v>8464.0570000000007</v>
      </c>
      <c r="H771" s="293">
        <v>1031.248</v>
      </c>
      <c r="I771" s="293">
        <v>10989.355</v>
      </c>
      <c r="J771" s="293">
        <v>4872.2220000000016</v>
      </c>
      <c r="K771" s="284"/>
      <c r="L771" s="284"/>
      <c r="M771" s="284"/>
      <c r="O771" s="284"/>
      <c r="P771" s="284"/>
      <c r="Q771" s="270"/>
      <c r="R771" s="364"/>
      <c r="S771" s="364"/>
      <c r="T771" s="285"/>
      <c r="U771" s="285"/>
      <c r="W771" s="270"/>
      <c r="X771" s="286"/>
      <c r="Y771" s="286"/>
      <c r="Z771" s="286"/>
      <c r="AA771" s="286"/>
      <c r="AB771" s="270"/>
    </row>
    <row r="772" spans="3:28" ht="12.75">
      <c r="C772" s="290">
        <v>13</v>
      </c>
      <c r="D772" s="291">
        <v>39653.468999999997</v>
      </c>
      <c r="E772" s="292">
        <v>10429.558000000001</v>
      </c>
      <c r="F772" s="293">
        <v>3996.634</v>
      </c>
      <c r="G772" s="293">
        <v>8476.3240000000005</v>
      </c>
      <c r="H772" s="293">
        <v>1027.5329999999999</v>
      </c>
      <c r="I772" s="293">
        <v>10809.545</v>
      </c>
      <c r="J772" s="293">
        <v>4913.8749999999964</v>
      </c>
      <c r="K772" s="284"/>
      <c r="L772" s="284"/>
      <c r="M772" s="284"/>
      <c r="O772" s="284"/>
      <c r="P772" s="284"/>
      <c r="Q772" s="270"/>
      <c r="R772" s="364"/>
      <c r="S772" s="364"/>
      <c r="T772" s="285"/>
      <c r="U772" s="285"/>
      <c r="W772" s="270"/>
      <c r="X772" s="286"/>
      <c r="Y772" s="286"/>
      <c r="Z772" s="286"/>
      <c r="AA772" s="286"/>
      <c r="AB772" s="270"/>
    </row>
    <row r="773" spans="3:28" ht="12.75">
      <c r="C773" s="290">
        <v>14</v>
      </c>
      <c r="D773" s="291">
        <v>39484.146999999997</v>
      </c>
      <c r="E773" s="292">
        <v>10938.052</v>
      </c>
      <c r="F773" s="293">
        <v>3932.614</v>
      </c>
      <c r="G773" s="293">
        <v>8444.7639999999992</v>
      </c>
      <c r="H773" s="293">
        <v>996.31</v>
      </c>
      <c r="I773" s="293">
        <v>10104.912</v>
      </c>
      <c r="J773" s="293">
        <v>5067.4949999999972</v>
      </c>
      <c r="K773" s="284"/>
      <c r="L773" s="284"/>
      <c r="M773" s="284"/>
      <c r="O773" s="284"/>
      <c r="P773" s="284"/>
      <c r="Q773" s="270"/>
      <c r="R773" s="364"/>
      <c r="S773" s="364"/>
      <c r="T773" s="285"/>
      <c r="U773" s="285"/>
      <c r="W773" s="270"/>
      <c r="X773" s="286"/>
      <c r="Y773" s="286"/>
      <c r="Z773" s="286"/>
      <c r="AA773" s="286"/>
      <c r="AB773" s="270"/>
    </row>
    <row r="774" spans="3:28" ht="12.75">
      <c r="C774" s="290">
        <v>15</v>
      </c>
      <c r="D774" s="291">
        <v>38300.010999999999</v>
      </c>
      <c r="E774" s="292">
        <v>10987.138000000001</v>
      </c>
      <c r="F774" s="293">
        <v>3851.2289999999998</v>
      </c>
      <c r="G774" s="293">
        <v>8354.6209999999992</v>
      </c>
      <c r="H774" s="293">
        <v>988.26499999999999</v>
      </c>
      <c r="I774" s="293">
        <v>8990.3450000000012</v>
      </c>
      <c r="J774" s="293">
        <v>5128.4130000000005</v>
      </c>
      <c r="K774" s="284"/>
      <c r="L774" s="284"/>
      <c r="M774" s="284"/>
      <c r="O774" s="284"/>
      <c r="P774" s="284"/>
      <c r="Q774" s="270"/>
      <c r="R774" s="364"/>
      <c r="S774" s="364"/>
      <c r="T774" s="285"/>
      <c r="U774" s="285"/>
      <c r="W774" s="270"/>
      <c r="X774" s="286"/>
      <c r="Y774" s="286"/>
      <c r="Z774" s="286"/>
      <c r="AA774" s="286"/>
      <c r="AB774" s="270"/>
    </row>
    <row r="775" spans="3:28" ht="12.75">
      <c r="C775" s="290">
        <v>16</v>
      </c>
      <c r="D775" s="291">
        <v>37795.743999999999</v>
      </c>
      <c r="E775" s="292">
        <v>10641.397999999999</v>
      </c>
      <c r="F775" s="293">
        <v>3794.0709999999999</v>
      </c>
      <c r="G775" s="293">
        <v>8461.35</v>
      </c>
      <c r="H775" s="293">
        <v>1015.311</v>
      </c>
      <c r="I775" s="293">
        <v>8716.6440000000002</v>
      </c>
      <c r="J775" s="293">
        <v>5166.9699999999975</v>
      </c>
      <c r="K775" s="284"/>
      <c r="L775" s="284"/>
      <c r="M775" s="284"/>
      <c r="O775" s="284"/>
      <c r="P775" s="284"/>
      <c r="Q775" s="270"/>
      <c r="R775" s="364"/>
      <c r="S775" s="364"/>
      <c r="T775" s="285"/>
      <c r="U775" s="285"/>
      <c r="W775" s="270"/>
      <c r="X775" s="286"/>
      <c r="Y775" s="286"/>
      <c r="Z775" s="286"/>
      <c r="AA775" s="286"/>
      <c r="AB775" s="270"/>
    </row>
    <row r="776" spans="3:28" ht="12.75">
      <c r="C776" s="290">
        <v>17</v>
      </c>
      <c r="D776" s="291">
        <v>37685.932000000001</v>
      </c>
      <c r="E776" s="292">
        <v>10458.434999999999</v>
      </c>
      <c r="F776" s="293">
        <v>3784.328</v>
      </c>
      <c r="G776" s="293">
        <v>8487.9529999999995</v>
      </c>
      <c r="H776" s="293">
        <v>1011.625</v>
      </c>
      <c r="I776" s="293">
        <v>8845.5659999999989</v>
      </c>
      <c r="J776" s="293">
        <v>5098.0250000000033</v>
      </c>
      <c r="K776" s="284"/>
      <c r="L776" s="284"/>
      <c r="M776" s="284"/>
      <c r="O776" s="284"/>
      <c r="P776" s="284"/>
      <c r="Q776" s="270"/>
      <c r="R776" s="364"/>
      <c r="S776" s="364"/>
      <c r="T776" s="285"/>
      <c r="U776" s="285"/>
      <c r="W776" s="270"/>
      <c r="X776" s="286"/>
      <c r="Y776" s="286"/>
      <c r="Z776" s="286"/>
      <c r="AA776" s="286"/>
      <c r="AB776" s="270"/>
    </row>
    <row r="777" spans="3:28" ht="12.75">
      <c r="C777" s="290">
        <v>18</v>
      </c>
      <c r="D777" s="291">
        <v>38114.408000000003</v>
      </c>
      <c r="E777" s="292">
        <v>10863.512000000001</v>
      </c>
      <c r="F777" s="293">
        <v>3765.511</v>
      </c>
      <c r="G777" s="293">
        <v>8454.8739999999998</v>
      </c>
      <c r="H777" s="293">
        <v>991.40700000000004</v>
      </c>
      <c r="I777" s="293">
        <v>8978.8329999999987</v>
      </c>
      <c r="J777" s="293">
        <v>5060.2710000000061</v>
      </c>
      <c r="K777" s="284"/>
      <c r="L777" s="284"/>
      <c r="M777" s="284"/>
      <c r="O777" s="284"/>
      <c r="P777" s="284"/>
      <c r="Q777" s="270"/>
      <c r="R777" s="364"/>
      <c r="S777" s="364"/>
      <c r="T777" s="285"/>
      <c r="U777" s="285"/>
      <c r="W777" s="270"/>
      <c r="X777" s="286"/>
      <c r="Y777" s="286"/>
      <c r="Z777" s="286"/>
      <c r="AA777" s="286"/>
      <c r="AB777" s="270"/>
    </row>
    <row r="778" spans="3:28" ht="12.75">
      <c r="C778" s="290">
        <v>19</v>
      </c>
      <c r="D778" s="291">
        <v>39782.711000000003</v>
      </c>
      <c r="E778" s="292">
        <v>12228.145</v>
      </c>
      <c r="F778" s="293">
        <v>3827.7310000000002</v>
      </c>
      <c r="G778" s="293">
        <v>8173.8959999999997</v>
      </c>
      <c r="H778" s="293">
        <v>953.50300000000004</v>
      </c>
      <c r="I778" s="293">
        <v>9346.8110000000015</v>
      </c>
      <c r="J778" s="293">
        <v>5252.625</v>
      </c>
      <c r="K778" s="286"/>
      <c r="L778" s="284"/>
      <c r="M778" s="284"/>
      <c r="O778" s="284"/>
      <c r="P778" s="284"/>
      <c r="Q778" s="270"/>
      <c r="R778" s="364"/>
      <c r="S778" s="364"/>
      <c r="T778" s="285"/>
      <c r="U778" s="285"/>
      <c r="W778" s="270"/>
      <c r="X778" s="286"/>
      <c r="Y778" s="286"/>
      <c r="Z778" s="286"/>
      <c r="AA778" s="286"/>
      <c r="AB778" s="270"/>
    </row>
    <row r="779" spans="3:28" ht="12.75">
      <c r="C779" s="290">
        <v>20</v>
      </c>
      <c r="D779" s="291">
        <v>40938.267</v>
      </c>
      <c r="E779" s="292">
        <v>13452.903</v>
      </c>
      <c r="F779" s="293">
        <v>3771.8310000000001</v>
      </c>
      <c r="G779" s="293">
        <v>8130.0129999999999</v>
      </c>
      <c r="H779" s="293">
        <v>951.99099999999999</v>
      </c>
      <c r="I779" s="293">
        <v>9088.8760000000002</v>
      </c>
      <c r="J779" s="293">
        <v>5542.6530000000002</v>
      </c>
      <c r="K779" s="289" t="s">
        <v>226</v>
      </c>
      <c r="L779" s="288" t="s">
        <v>201</v>
      </c>
      <c r="M779" s="288" t="s">
        <v>202</v>
      </c>
      <c r="N779" s="288" t="s">
        <v>285</v>
      </c>
      <c r="O779" s="288" t="s">
        <v>286</v>
      </c>
      <c r="P779" s="288" t="s">
        <v>287</v>
      </c>
      <c r="Q779" s="270"/>
      <c r="R779" s="364"/>
      <c r="S779" s="364"/>
      <c r="T779" s="285"/>
      <c r="U779" s="285"/>
      <c r="W779" s="270"/>
      <c r="X779" s="286"/>
      <c r="Y779" s="286"/>
      <c r="Z779" s="286"/>
      <c r="AA779" s="286"/>
      <c r="AB779" s="270"/>
    </row>
    <row r="780" spans="3:28" ht="12.75">
      <c r="C780" s="290">
        <v>21</v>
      </c>
      <c r="D780" s="291">
        <v>41015.398999999998</v>
      </c>
      <c r="E780" s="292">
        <v>14361.855</v>
      </c>
      <c r="F780" s="293">
        <v>3592.1170000000002</v>
      </c>
      <c r="G780" s="293">
        <v>8095.2380000000003</v>
      </c>
      <c r="H780" s="293">
        <v>937.12599999999998</v>
      </c>
      <c r="I780" s="293">
        <v>8217.2129999999997</v>
      </c>
      <c r="J780" s="293">
        <v>5811.85</v>
      </c>
      <c r="K780" s="286">
        <f>E780/$D780</f>
        <v>0.35015763225904495</v>
      </c>
      <c r="L780" s="286">
        <f t="shared" ref="L780:O780" si="30">F780/$D780</f>
        <v>8.7579716096386151E-2</v>
      </c>
      <c r="M780" s="286">
        <f t="shared" si="30"/>
        <v>0.19737069972182888</v>
      </c>
      <c r="N780" s="286">
        <f t="shared" si="30"/>
        <v>2.284815027643642E-2</v>
      </c>
      <c r="O780" s="286">
        <f t="shared" si="30"/>
        <v>0.20034458277487438</v>
      </c>
      <c r="P780" s="286">
        <f>J780/$D780</f>
        <v>0.14169921887142925</v>
      </c>
      <c r="Q780" s="286">
        <f>SUM(K780:P780)</f>
        <v>1</v>
      </c>
      <c r="R780" s="364"/>
      <c r="S780" s="364"/>
      <c r="T780" s="285"/>
      <c r="U780" s="285"/>
      <c r="W780" s="270"/>
      <c r="X780" s="286"/>
      <c r="Y780" s="286"/>
      <c r="Z780" s="286"/>
      <c r="AA780" s="286"/>
      <c r="AB780" s="270"/>
    </row>
    <row r="781" spans="3:28" ht="12.75">
      <c r="C781" s="290">
        <v>22</v>
      </c>
      <c r="D781" s="291">
        <v>39737.271999999997</v>
      </c>
      <c r="E781" s="292">
        <v>14408.156000000001</v>
      </c>
      <c r="F781" s="293">
        <v>3239.6990000000001</v>
      </c>
      <c r="G781" s="293">
        <v>8277.7919999999995</v>
      </c>
      <c r="H781" s="293">
        <v>920.51800000000003</v>
      </c>
      <c r="I781" s="293">
        <v>7115.5029999999997</v>
      </c>
      <c r="J781" s="293">
        <v>5775.6039999999948</v>
      </c>
      <c r="K781" s="286"/>
      <c r="L781" s="284"/>
      <c r="M781" s="284"/>
      <c r="O781" s="284"/>
      <c r="P781" s="284"/>
      <c r="Q781" s="270"/>
      <c r="R781" s="364"/>
      <c r="S781" s="364"/>
      <c r="T781" s="285"/>
      <c r="U781" s="285"/>
      <c r="W781" s="270"/>
      <c r="X781" s="286"/>
      <c r="Y781" s="286"/>
      <c r="Z781" s="286"/>
      <c r="AA781" s="286"/>
      <c r="AB781" s="270"/>
    </row>
    <row r="782" spans="3:28" ht="12.75">
      <c r="C782" s="290">
        <v>23</v>
      </c>
      <c r="D782" s="291">
        <v>36637.466</v>
      </c>
      <c r="E782" s="292">
        <v>13363.299000000001</v>
      </c>
      <c r="F782" s="293">
        <v>2668.2939999999999</v>
      </c>
      <c r="G782" s="293">
        <v>8130.76</v>
      </c>
      <c r="H782" s="293">
        <v>885.255</v>
      </c>
      <c r="I782" s="293">
        <v>6071.5720000000001</v>
      </c>
      <c r="J782" s="293">
        <v>5518.2859999999964</v>
      </c>
      <c r="K782" s="286"/>
      <c r="L782" s="284"/>
      <c r="M782" s="284"/>
      <c r="O782" s="284"/>
      <c r="P782" s="284"/>
      <c r="Q782" s="270"/>
      <c r="R782" s="364"/>
      <c r="S782" s="364"/>
      <c r="T782" s="285"/>
      <c r="U782" s="285"/>
      <c r="W782" s="270"/>
      <c r="X782" s="286"/>
      <c r="Y782" s="286"/>
      <c r="Z782" s="286"/>
      <c r="AA782" s="286"/>
      <c r="AB782" s="270"/>
    </row>
    <row r="783" spans="3:28" ht="12.75">
      <c r="C783" s="294">
        <v>24</v>
      </c>
      <c r="D783" s="295">
        <v>33068.67</v>
      </c>
      <c r="E783" s="296">
        <v>11143.5</v>
      </c>
      <c r="F783" s="164">
        <v>2404.9569999999999</v>
      </c>
      <c r="G783" s="164">
        <v>8254.9030000000002</v>
      </c>
      <c r="H783" s="164">
        <v>899.27099999999996</v>
      </c>
      <c r="I783" s="164">
        <v>5502.1970000000001</v>
      </c>
      <c r="J783" s="164">
        <v>4863.8419999999987</v>
      </c>
      <c r="K783" s="286"/>
      <c r="L783" s="284"/>
      <c r="M783" s="284"/>
      <c r="O783" s="284"/>
      <c r="P783" s="284"/>
      <c r="Q783" s="270"/>
      <c r="R783" s="364"/>
      <c r="S783" s="364"/>
      <c r="T783" s="285"/>
      <c r="U783" s="285"/>
      <c r="W783" s="270"/>
      <c r="X783" s="286"/>
      <c r="Y783" s="286"/>
      <c r="Z783" s="286"/>
      <c r="AA783" s="286"/>
      <c r="AB783" s="270"/>
    </row>
    <row r="784" spans="3:28" ht="12.75">
      <c r="C784"/>
      <c r="D784"/>
      <c r="E784"/>
      <c r="F784"/>
      <c r="G784"/>
      <c r="H784"/>
      <c r="I784" s="271"/>
      <c r="J784" s="284"/>
      <c r="K784" s="284"/>
      <c r="L784" s="284"/>
      <c r="M784" s="284"/>
      <c r="N784" s="284"/>
      <c r="O784" s="284"/>
      <c r="P784" s="284"/>
      <c r="Q784" s="270"/>
      <c r="R784" s="270"/>
      <c r="S784" s="270"/>
      <c r="T784" s="270"/>
      <c r="U784" s="270"/>
      <c r="V784" s="270"/>
      <c r="W784" s="270"/>
      <c r="X784" s="286"/>
      <c r="Y784" s="286"/>
      <c r="Z784" s="286"/>
      <c r="AA784" s="286"/>
      <c r="AB784" s="270"/>
    </row>
    <row r="785" spans="3:28" ht="12.75">
      <c r="C785" s="227" t="s">
        <v>295</v>
      </c>
      <c r="D785"/>
      <c r="E785"/>
      <c r="F785"/>
      <c r="G785"/>
      <c r="H785" s="270"/>
      <c r="I785" s="270"/>
      <c r="J785" s="270"/>
      <c r="K785" s="270"/>
      <c r="L785" s="270"/>
      <c r="M785" s="270"/>
      <c r="N785" s="270"/>
      <c r="O785" s="270"/>
      <c r="P785" s="270"/>
      <c r="Q785" s="270"/>
      <c r="R785" s="270"/>
      <c r="S785" s="270"/>
      <c r="T785" s="270"/>
      <c r="U785" s="270"/>
      <c r="W785" s="270"/>
      <c r="X785" s="270"/>
      <c r="Y785" s="270"/>
      <c r="Z785" s="270"/>
      <c r="AA785" s="270"/>
      <c r="AB785" s="270"/>
    </row>
    <row r="786" spans="3:28" ht="12.75">
      <c r="C786" s="287" t="s">
        <v>227</v>
      </c>
      <c r="D786" s="297" t="s">
        <v>203</v>
      </c>
      <c r="E786" s="298" t="s">
        <v>226</v>
      </c>
      <c r="F786" s="297" t="s">
        <v>201</v>
      </c>
      <c r="G786" s="297" t="s">
        <v>202</v>
      </c>
      <c r="H786" s="288" t="s">
        <v>285</v>
      </c>
      <c r="I786" s="288" t="s">
        <v>286</v>
      </c>
      <c r="J786" s="288" t="s">
        <v>287</v>
      </c>
      <c r="K786" s="270"/>
      <c r="L786" s="270"/>
      <c r="M786" s="270"/>
      <c r="N786" s="270"/>
      <c r="O786" s="270"/>
      <c r="P786" s="270"/>
      <c r="Q786" s="270"/>
      <c r="R786" s="281"/>
      <c r="S786" s="281"/>
      <c r="T786" s="282"/>
      <c r="U786" s="282"/>
      <c r="V786" s="283"/>
      <c r="W786" s="270"/>
      <c r="X786" s="270"/>
      <c r="Y786" s="270"/>
      <c r="Z786" s="270"/>
      <c r="AA786" s="270"/>
      <c r="AB786" s="270"/>
    </row>
    <row r="787" spans="3:28" ht="12.75">
      <c r="C787" s="290">
        <v>1</v>
      </c>
      <c r="D787" s="291">
        <v>31123.651000000002</v>
      </c>
      <c r="E787" s="292">
        <v>7768.1379999999999</v>
      </c>
      <c r="F787" s="293">
        <v>2712.9720000000002</v>
      </c>
      <c r="G787" s="293">
        <v>8973.1980000000003</v>
      </c>
      <c r="H787" s="293">
        <v>1695.0039999999999</v>
      </c>
      <c r="I787" s="293">
        <v>6302.326</v>
      </c>
      <c r="J787" s="293">
        <f>D787-SUM(E787:I787)</f>
        <v>3672.012999999999</v>
      </c>
      <c r="K787" s="284"/>
      <c r="L787" s="284"/>
      <c r="M787" s="284"/>
      <c r="O787" s="284"/>
      <c r="P787" s="284"/>
      <c r="Q787" s="270"/>
      <c r="R787" s="364"/>
      <c r="S787" s="285"/>
      <c r="T787" s="285"/>
      <c r="U787" s="285"/>
      <c r="W787" s="270"/>
      <c r="X787" s="286"/>
      <c r="Y787" s="286"/>
      <c r="Z787" s="286"/>
      <c r="AA787" s="286"/>
      <c r="AB787" s="270"/>
    </row>
    <row r="788" spans="3:28" ht="12.75">
      <c r="C788" s="290">
        <v>2</v>
      </c>
      <c r="D788" s="291">
        <v>29086.253000000001</v>
      </c>
      <c r="E788" s="292">
        <v>6471.4260000000004</v>
      </c>
      <c r="F788" s="293">
        <v>2575.3919999999998</v>
      </c>
      <c r="G788" s="293">
        <v>9005.8060000000005</v>
      </c>
      <c r="H788" s="293">
        <v>1783.0709999999999</v>
      </c>
      <c r="I788" s="293">
        <v>5942.9840000000013</v>
      </c>
      <c r="J788" s="293">
        <f t="shared" ref="J788:J810" si="31">D788-SUM(E788:I788)</f>
        <v>3307.5740000000005</v>
      </c>
      <c r="K788" s="284"/>
      <c r="L788" s="284"/>
      <c r="M788" s="284"/>
      <c r="O788" s="284"/>
      <c r="P788" s="284"/>
      <c r="Q788" s="270"/>
      <c r="R788" s="364"/>
      <c r="S788" s="285"/>
      <c r="T788" s="285"/>
      <c r="U788" s="285"/>
      <c r="W788" s="270"/>
      <c r="X788" s="286"/>
      <c r="Y788" s="286"/>
      <c r="Z788" s="286"/>
      <c r="AA788" s="286"/>
      <c r="AB788" s="270"/>
    </row>
    <row r="789" spans="3:28" ht="12.75">
      <c r="C789" s="290">
        <v>3</v>
      </c>
      <c r="D789" s="291">
        <v>27615.185000000001</v>
      </c>
      <c r="E789" s="292">
        <v>5694.0940000000001</v>
      </c>
      <c r="F789" s="293">
        <v>2485.8270000000002</v>
      </c>
      <c r="G789" s="293">
        <v>8882.76</v>
      </c>
      <c r="H789" s="293">
        <v>1785.2750000000001</v>
      </c>
      <c r="I789" s="293">
        <v>5700.2589999999991</v>
      </c>
      <c r="J789" s="293">
        <f t="shared" si="31"/>
        <v>3066.9700000000012</v>
      </c>
      <c r="K789" s="284"/>
      <c r="L789" s="284"/>
      <c r="M789" s="284"/>
      <c r="O789" s="284"/>
      <c r="P789" s="284"/>
      <c r="Q789" s="270"/>
      <c r="R789" s="364"/>
      <c r="S789" s="285"/>
      <c r="T789" s="285"/>
      <c r="U789" s="285"/>
      <c r="W789" s="270"/>
      <c r="X789" s="286"/>
      <c r="Y789" s="286"/>
      <c r="Z789" s="286"/>
      <c r="AA789" s="286"/>
      <c r="AB789" s="270"/>
    </row>
    <row r="790" spans="3:28" ht="12.75">
      <c r="C790" s="290">
        <v>4</v>
      </c>
      <c r="D790" s="291">
        <v>26962.809000000001</v>
      </c>
      <c r="E790" s="292">
        <v>5276.0810000000001</v>
      </c>
      <c r="F790" s="293">
        <v>2447.37</v>
      </c>
      <c r="G790" s="293">
        <v>8970.7790000000005</v>
      </c>
      <c r="H790" s="293">
        <v>1770.4970000000001</v>
      </c>
      <c r="I790" s="293">
        <v>5568.6880000000001</v>
      </c>
      <c r="J790" s="293">
        <f t="shared" si="31"/>
        <v>2929.3940000000002</v>
      </c>
      <c r="K790" s="284"/>
      <c r="L790" s="284"/>
      <c r="M790" s="284"/>
      <c r="O790" s="284"/>
      <c r="P790" s="284"/>
      <c r="Q790" s="270"/>
      <c r="R790" s="364"/>
      <c r="S790" s="285"/>
      <c r="T790" s="285"/>
      <c r="U790" s="285"/>
      <c r="W790" s="270"/>
      <c r="X790" s="286"/>
      <c r="Y790" s="286"/>
      <c r="Z790" s="286"/>
      <c r="AA790" s="286"/>
      <c r="AB790" s="270"/>
    </row>
    <row r="791" spans="3:28" ht="12.75">
      <c r="C791" s="290">
        <v>5</v>
      </c>
      <c r="D791" s="291">
        <v>26676.088</v>
      </c>
      <c r="E791" s="292">
        <v>5035.9480000000003</v>
      </c>
      <c r="F791" s="293">
        <v>2481.8180000000002</v>
      </c>
      <c r="G791" s="293">
        <v>9004.6880000000001</v>
      </c>
      <c r="H791" s="293">
        <v>1765.3420000000001</v>
      </c>
      <c r="I791" s="293">
        <v>5517.6190000000006</v>
      </c>
      <c r="J791" s="293">
        <f t="shared" si="31"/>
        <v>2870.6729999999989</v>
      </c>
      <c r="K791" s="284"/>
      <c r="L791" s="284"/>
      <c r="M791" s="284"/>
      <c r="O791" s="284"/>
      <c r="P791" s="284"/>
      <c r="Q791" s="270"/>
      <c r="R791" s="364"/>
      <c r="S791" s="285"/>
      <c r="T791" s="285"/>
      <c r="U791" s="285"/>
      <c r="W791" s="270"/>
      <c r="X791" s="286"/>
      <c r="Y791" s="286"/>
      <c r="Z791" s="286"/>
      <c r="AA791" s="286"/>
      <c r="AB791" s="270"/>
    </row>
    <row r="792" spans="3:28" ht="12.75">
      <c r="C792" s="290">
        <v>6</v>
      </c>
      <c r="D792" s="291">
        <v>26890.601999999999</v>
      </c>
      <c r="E792" s="292">
        <v>4939.0529999999999</v>
      </c>
      <c r="F792" s="293">
        <v>2666.884</v>
      </c>
      <c r="G792" s="293">
        <v>9046.3130000000001</v>
      </c>
      <c r="H792" s="293">
        <v>1757.999</v>
      </c>
      <c r="I792" s="293">
        <v>5652.771999999999</v>
      </c>
      <c r="J792" s="293">
        <f t="shared" si="31"/>
        <v>2827.5809999999983</v>
      </c>
      <c r="K792" s="284"/>
      <c r="L792" s="284"/>
      <c r="M792" s="284"/>
      <c r="O792" s="284"/>
      <c r="P792" s="284"/>
      <c r="Q792" s="270"/>
      <c r="R792" s="364"/>
      <c r="S792" s="285"/>
      <c r="T792" s="285"/>
      <c r="U792" s="285"/>
      <c r="W792" s="270"/>
      <c r="X792" s="286"/>
      <c r="Y792" s="286"/>
      <c r="Z792" s="286"/>
      <c r="AA792" s="286"/>
      <c r="AB792" s="270"/>
    </row>
    <row r="793" spans="3:28" ht="12.75">
      <c r="C793" s="290">
        <v>7</v>
      </c>
      <c r="D793" s="291">
        <v>28244.212</v>
      </c>
      <c r="E793" s="292">
        <v>5023.5190000000002</v>
      </c>
      <c r="F793" s="293">
        <v>3124.1480000000001</v>
      </c>
      <c r="G793" s="293">
        <v>9249.5190000000002</v>
      </c>
      <c r="H793" s="293">
        <v>1799.1590000000001</v>
      </c>
      <c r="I793" s="293">
        <v>6247.244999999999</v>
      </c>
      <c r="J793" s="293">
        <f t="shared" si="31"/>
        <v>2800.6219999999994</v>
      </c>
      <c r="K793" s="284"/>
      <c r="L793" s="284"/>
      <c r="M793" s="284"/>
      <c r="O793" s="284"/>
      <c r="P793" s="284"/>
      <c r="Q793" s="270"/>
      <c r="R793" s="364"/>
      <c r="S793" s="285"/>
      <c r="T793" s="285"/>
      <c r="U793" s="285"/>
      <c r="W793" s="270"/>
      <c r="X793" s="286"/>
      <c r="Y793" s="286"/>
      <c r="Z793" s="286"/>
      <c r="AA793" s="286"/>
      <c r="AB793" s="270"/>
    </row>
    <row r="794" spans="3:28" ht="12.75">
      <c r="C794" s="290">
        <v>8</v>
      </c>
      <c r="D794" s="291">
        <v>30108.571</v>
      </c>
      <c r="E794" s="292">
        <v>5332.1469999999999</v>
      </c>
      <c r="F794" s="293">
        <v>3687.277</v>
      </c>
      <c r="G794" s="293">
        <v>9260.0640000000003</v>
      </c>
      <c r="H794" s="293">
        <v>1777.4690000000001</v>
      </c>
      <c r="I794" s="293">
        <v>7170.3710000000001</v>
      </c>
      <c r="J794" s="293">
        <f t="shared" si="31"/>
        <v>2881.2430000000022</v>
      </c>
      <c r="K794" s="284"/>
      <c r="L794" s="284"/>
      <c r="M794" s="284"/>
      <c r="O794" s="284"/>
      <c r="P794" s="284"/>
      <c r="Q794" s="270"/>
      <c r="R794" s="364"/>
      <c r="S794" s="285"/>
      <c r="T794" s="285"/>
      <c r="U794" s="285"/>
      <c r="W794" s="270"/>
      <c r="X794" s="286"/>
      <c r="Y794" s="286"/>
      <c r="Z794" s="286"/>
      <c r="AA794" s="286"/>
      <c r="AB794" s="270"/>
    </row>
    <row r="795" spans="3:28" ht="12.75">
      <c r="C795" s="290">
        <v>9</v>
      </c>
      <c r="D795" s="291">
        <v>32458.773000000001</v>
      </c>
      <c r="E795" s="292">
        <v>6108.2809999999999</v>
      </c>
      <c r="F795" s="293">
        <v>4133.7780000000002</v>
      </c>
      <c r="G795" s="293">
        <v>8895.3209999999999</v>
      </c>
      <c r="H795" s="293">
        <v>1522.5409999999999</v>
      </c>
      <c r="I795" s="293">
        <v>8698.75</v>
      </c>
      <c r="J795" s="293">
        <f t="shared" si="31"/>
        <v>3100.101999999999</v>
      </c>
      <c r="K795" s="284"/>
      <c r="L795" s="284"/>
      <c r="M795" s="284"/>
      <c r="O795" s="284"/>
      <c r="P795" s="284"/>
      <c r="Q795" s="270"/>
      <c r="R795" s="364"/>
      <c r="S795" s="285"/>
      <c r="T795" s="285"/>
      <c r="U795" s="285"/>
      <c r="W795" s="270"/>
      <c r="X795" s="286"/>
      <c r="Y795" s="286"/>
      <c r="Z795" s="286"/>
      <c r="AA795" s="286"/>
      <c r="AB795" s="270"/>
    </row>
    <row r="796" spans="3:28" ht="12.75">
      <c r="C796" s="290">
        <v>10</v>
      </c>
      <c r="D796" s="291">
        <v>34979.779000000002</v>
      </c>
      <c r="E796" s="292">
        <v>6943.9390000000003</v>
      </c>
      <c r="F796" s="293">
        <v>4492.3010000000004</v>
      </c>
      <c r="G796" s="293">
        <v>8909.6630000000005</v>
      </c>
      <c r="H796" s="293">
        <v>1547.8520000000001</v>
      </c>
      <c r="I796" s="293">
        <v>9815.7830000000013</v>
      </c>
      <c r="J796" s="293">
        <f t="shared" si="31"/>
        <v>3270.2410000000018</v>
      </c>
      <c r="K796" s="284"/>
      <c r="L796" s="284"/>
      <c r="M796" s="284"/>
      <c r="O796" s="284"/>
      <c r="P796" s="284"/>
      <c r="Q796" s="270"/>
      <c r="R796" s="364"/>
      <c r="S796" s="285"/>
      <c r="T796" s="285"/>
      <c r="U796" s="285"/>
      <c r="W796" s="270"/>
      <c r="X796" s="286"/>
      <c r="Y796" s="286"/>
      <c r="Z796" s="286"/>
      <c r="AA796" s="286"/>
      <c r="AB796" s="270"/>
    </row>
    <row r="797" spans="3:28" ht="12.75">
      <c r="C797" s="290">
        <v>11</v>
      </c>
      <c r="D797" s="291">
        <v>36349.313999999998</v>
      </c>
      <c r="E797" s="292">
        <v>7651.299</v>
      </c>
      <c r="F797" s="293">
        <v>4690.0839999999998</v>
      </c>
      <c r="G797" s="293">
        <v>8847.5570000000007</v>
      </c>
      <c r="H797" s="293">
        <v>1506.165</v>
      </c>
      <c r="I797" s="293">
        <v>10383.029999999999</v>
      </c>
      <c r="J797" s="293">
        <f t="shared" si="31"/>
        <v>3271.1789999999964</v>
      </c>
      <c r="K797" s="284"/>
      <c r="L797" s="284"/>
      <c r="M797" s="284"/>
      <c r="O797" s="284"/>
      <c r="P797" s="284"/>
      <c r="Q797" s="270"/>
      <c r="R797" s="364"/>
      <c r="S797" s="285"/>
      <c r="T797" s="285"/>
      <c r="U797" s="285"/>
      <c r="W797" s="270"/>
      <c r="X797" s="286"/>
      <c r="Y797" s="286"/>
      <c r="Z797" s="286"/>
      <c r="AA797" s="286"/>
      <c r="AB797" s="270"/>
    </row>
    <row r="798" spans="3:28" ht="12.75">
      <c r="C798" s="290">
        <v>12</v>
      </c>
      <c r="D798" s="291">
        <v>37261.523999999998</v>
      </c>
      <c r="E798" s="292">
        <v>8089.9279999999999</v>
      </c>
      <c r="F798" s="293">
        <v>4792.7380000000003</v>
      </c>
      <c r="G798" s="293">
        <v>8738.7240000000002</v>
      </c>
      <c r="H798" s="293">
        <v>1419.153</v>
      </c>
      <c r="I798" s="293">
        <v>10807.214</v>
      </c>
      <c r="J798" s="293">
        <f t="shared" si="31"/>
        <v>3413.7669999999998</v>
      </c>
      <c r="K798" s="284"/>
      <c r="L798" s="284"/>
      <c r="M798" s="284"/>
      <c r="O798" s="284"/>
      <c r="P798" s="284"/>
      <c r="Q798" s="270"/>
      <c r="R798" s="364"/>
      <c r="S798" s="285"/>
      <c r="T798" s="285"/>
      <c r="U798" s="285"/>
      <c r="W798" s="270"/>
      <c r="X798" s="286"/>
      <c r="Y798" s="286"/>
      <c r="Z798" s="286"/>
      <c r="AA798" s="286"/>
      <c r="AB798" s="270"/>
    </row>
    <row r="799" spans="3:28" ht="12.75">
      <c r="C799" s="290">
        <v>13</v>
      </c>
      <c r="D799" s="291">
        <v>38414.205999999998</v>
      </c>
      <c r="E799" s="292">
        <v>8660.82</v>
      </c>
      <c r="F799" s="293">
        <v>4909.8909999999996</v>
      </c>
      <c r="G799" s="293">
        <v>8761.8439999999991</v>
      </c>
      <c r="H799" s="293">
        <v>1386.443</v>
      </c>
      <c r="I799" s="293">
        <v>11016.507000000001</v>
      </c>
      <c r="J799" s="293">
        <f t="shared" si="31"/>
        <v>3678.7009999999937</v>
      </c>
      <c r="K799" s="284"/>
      <c r="L799" s="284"/>
      <c r="M799" s="284"/>
      <c r="O799" s="284"/>
      <c r="P799" s="284"/>
      <c r="Q799" s="270"/>
      <c r="R799" s="364"/>
      <c r="S799" s="285"/>
      <c r="T799" s="285"/>
      <c r="U799" s="285"/>
      <c r="W799" s="270"/>
      <c r="X799" s="286"/>
      <c r="Y799" s="286"/>
      <c r="Z799" s="286"/>
      <c r="AA799" s="286"/>
      <c r="AB799" s="270"/>
    </row>
    <row r="800" spans="3:28" ht="12.75">
      <c r="C800" s="290">
        <v>14</v>
      </c>
      <c r="D800" s="291">
        <v>39807</v>
      </c>
      <c r="E800" s="292">
        <v>9546.2440000000006</v>
      </c>
      <c r="F800" s="293">
        <v>4963.402</v>
      </c>
      <c r="G800" s="293">
        <v>8775.6190000000006</v>
      </c>
      <c r="H800" s="293">
        <v>1352.251</v>
      </c>
      <c r="I800" s="293">
        <v>10746.236999999999</v>
      </c>
      <c r="J800" s="293">
        <f t="shared" si="31"/>
        <v>4423.247000000003</v>
      </c>
      <c r="K800" s="284"/>
      <c r="L800" s="284"/>
      <c r="M800" s="284"/>
      <c r="O800" s="284"/>
      <c r="P800" s="284"/>
      <c r="Q800" s="270"/>
      <c r="R800" s="364"/>
      <c r="S800" s="285"/>
      <c r="T800" s="285"/>
      <c r="U800" s="285"/>
      <c r="W800" s="270"/>
      <c r="X800" s="286"/>
      <c r="Y800" s="286"/>
      <c r="Z800" s="286"/>
      <c r="AA800" s="286"/>
      <c r="AB800" s="270"/>
    </row>
    <row r="801" spans="3:28" ht="12.75">
      <c r="C801" s="290">
        <v>15</v>
      </c>
      <c r="D801" s="291">
        <v>38923.044000000002</v>
      </c>
      <c r="E801" s="292">
        <v>10006.924999999999</v>
      </c>
      <c r="F801" s="293">
        <v>4927.8360000000002</v>
      </c>
      <c r="G801" s="293">
        <v>8682.5949999999993</v>
      </c>
      <c r="H801" s="293">
        <v>1326.509</v>
      </c>
      <c r="I801" s="293">
        <v>9957.4850000000006</v>
      </c>
      <c r="J801" s="293">
        <f t="shared" si="31"/>
        <v>4021.6940000000031</v>
      </c>
      <c r="K801" s="284"/>
      <c r="L801" s="284"/>
      <c r="M801" s="284"/>
      <c r="O801" s="284"/>
      <c r="P801" s="284"/>
      <c r="Q801" s="270"/>
      <c r="R801" s="364"/>
      <c r="S801" s="285"/>
      <c r="T801" s="285"/>
      <c r="U801" s="285"/>
      <c r="W801" s="270"/>
      <c r="X801" s="286"/>
      <c r="Y801" s="286"/>
      <c r="Z801" s="286"/>
      <c r="AA801" s="286"/>
      <c r="AB801" s="270"/>
    </row>
    <row r="802" spans="3:28" ht="12.75">
      <c r="C802" s="290">
        <v>16</v>
      </c>
      <c r="D802" s="291">
        <v>38562.080000000002</v>
      </c>
      <c r="E802" s="292">
        <v>9861.9110000000001</v>
      </c>
      <c r="F802" s="293">
        <v>4884.38</v>
      </c>
      <c r="G802" s="293">
        <v>8809.9609999999993</v>
      </c>
      <c r="H802" s="293">
        <v>1332.2639999999999</v>
      </c>
      <c r="I802" s="293">
        <v>9585.7419999999984</v>
      </c>
      <c r="J802" s="293">
        <f t="shared" si="31"/>
        <v>4087.8220000000001</v>
      </c>
      <c r="K802" s="284"/>
      <c r="L802" s="284"/>
      <c r="M802" s="284"/>
      <c r="O802" s="284"/>
      <c r="P802" s="284"/>
      <c r="Q802" s="270"/>
      <c r="R802" s="364"/>
      <c r="S802" s="285"/>
      <c r="T802" s="285"/>
      <c r="U802" s="285"/>
      <c r="W802" s="270"/>
      <c r="X802" s="286"/>
      <c r="Y802" s="286"/>
      <c r="Z802" s="286"/>
      <c r="AA802" s="286"/>
      <c r="AB802" s="270"/>
    </row>
    <row r="803" spans="3:28" ht="12.75">
      <c r="C803" s="290">
        <v>17</v>
      </c>
      <c r="D803" s="291">
        <v>38543.945</v>
      </c>
      <c r="E803" s="292">
        <v>9746.5509999999995</v>
      </c>
      <c r="F803" s="293">
        <v>4886.4669999999996</v>
      </c>
      <c r="G803" s="293">
        <v>8772.7880000000005</v>
      </c>
      <c r="H803" s="293">
        <v>1343.5609999999999</v>
      </c>
      <c r="I803" s="293">
        <v>9764.4990000000034</v>
      </c>
      <c r="J803" s="293">
        <f t="shared" si="31"/>
        <v>4030.0789999999906</v>
      </c>
      <c r="K803" s="284"/>
      <c r="L803" s="284"/>
      <c r="M803" s="284"/>
      <c r="O803" s="284"/>
      <c r="P803" s="284"/>
      <c r="Q803" s="270"/>
      <c r="R803" s="364"/>
      <c r="S803" s="285"/>
      <c r="T803" s="285"/>
      <c r="U803" s="285"/>
      <c r="W803" s="270"/>
      <c r="X803" s="286"/>
      <c r="Y803" s="286"/>
      <c r="Z803" s="286"/>
      <c r="AA803" s="286"/>
      <c r="AB803" s="270"/>
    </row>
    <row r="804" spans="3:28" ht="12.75">
      <c r="C804" s="290">
        <v>18</v>
      </c>
      <c r="D804" s="291">
        <v>38486.707999999999</v>
      </c>
      <c r="E804" s="292">
        <v>9737.7540000000008</v>
      </c>
      <c r="F804" s="293">
        <v>4831.393</v>
      </c>
      <c r="G804" s="293">
        <v>8816.0720000000001</v>
      </c>
      <c r="H804" s="293">
        <v>1324.7539999999999</v>
      </c>
      <c r="I804" s="293">
        <v>9828.655999999999</v>
      </c>
      <c r="J804" s="293">
        <f t="shared" si="31"/>
        <v>3948.0789999999979</v>
      </c>
      <c r="K804" s="284"/>
      <c r="L804" s="284"/>
      <c r="M804" s="284"/>
      <c r="O804" s="284"/>
      <c r="P804" s="284"/>
      <c r="Q804" s="270"/>
      <c r="R804" s="364"/>
      <c r="S804" s="285"/>
      <c r="T804" s="285"/>
      <c r="U804" s="285"/>
      <c r="W804" s="270"/>
      <c r="X804" s="286"/>
      <c r="Y804" s="286"/>
      <c r="Z804" s="286"/>
      <c r="AA804" s="286"/>
      <c r="AB804" s="270"/>
    </row>
    <row r="805" spans="3:28" ht="12.75">
      <c r="C805" s="290">
        <v>19</v>
      </c>
      <c r="D805" s="291">
        <v>37765.233999999997</v>
      </c>
      <c r="E805" s="292">
        <v>9661.5750000000007</v>
      </c>
      <c r="F805" s="293">
        <v>4737.6850000000004</v>
      </c>
      <c r="G805" s="293">
        <v>8674.2479999999996</v>
      </c>
      <c r="H805" s="293">
        <v>1296.566</v>
      </c>
      <c r="I805" s="293">
        <v>9549.6850000000013</v>
      </c>
      <c r="J805" s="293">
        <f t="shared" si="31"/>
        <v>3845.4749999999913</v>
      </c>
      <c r="K805" s="284"/>
      <c r="L805" s="284"/>
      <c r="M805" s="284"/>
      <c r="O805" s="284"/>
      <c r="P805" s="284"/>
      <c r="Q805" s="270"/>
      <c r="R805" s="364"/>
      <c r="S805" s="285"/>
      <c r="T805" s="285"/>
      <c r="U805" s="285"/>
      <c r="W805" s="270"/>
      <c r="X805" s="286"/>
      <c r="Y805" s="286"/>
      <c r="Z805" s="286"/>
      <c r="AA805" s="286"/>
      <c r="AB805" s="270"/>
    </row>
    <row r="806" spans="3:28" ht="12.75">
      <c r="C806" s="290">
        <v>20</v>
      </c>
      <c r="D806" s="291">
        <v>37289.932000000001</v>
      </c>
      <c r="E806" s="292">
        <v>9454.8940000000002</v>
      </c>
      <c r="F806" s="293">
        <v>4632.4350000000004</v>
      </c>
      <c r="G806" s="293">
        <v>8874.3089999999993</v>
      </c>
      <c r="H806" s="293">
        <v>1341.31</v>
      </c>
      <c r="I806" s="293">
        <v>9074.0289999999986</v>
      </c>
      <c r="J806" s="293">
        <f t="shared" si="31"/>
        <v>3912.9550000000017</v>
      </c>
      <c r="K806" s="284"/>
      <c r="L806" s="284"/>
      <c r="M806" s="284"/>
      <c r="O806" s="284"/>
      <c r="P806" s="284"/>
      <c r="Q806" s="270"/>
      <c r="R806" s="364"/>
      <c r="S806" s="285"/>
      <c r="T806" s="285"/>
      <c r="U806" s="285"/>
      <c r="W806" s="270"/>
      <c r="X806" s="286"/>
      <c r="Y806" s="286"/>
      <c r="Z806" s="286"/>
      <c r="AA806" s="286"/>
      <c r="AB806" s="270"/>
    </row>
    <row r="807" spans="3:28" ht="12.75">
      <c r="C807" s="290">
        <v>21</v>
      </c>
      <c r="D807" s="291">
        <v>36511.987999999998</v>
      </c>
      <c r="E807" s="292">
        <v>9422.4680000000008</v>
      </c>
      <c r="F807" s="293">
        <v>4381.7830000000004</v>
      </c>
      <c r="G807" s="293">
        <v>8862.2659999999996</v>
      </c>
      <c r="H807" s="293">
        <v>1370.712</v>
      </c>
      <c r="I807" s="293">
        <v>8426.1759999999995</v>
      </c>
      <c r="J807" s="293">
        <f t="shared" si="31"/>
        <v>4048.5829999999987</v>
      </c>
      <c r="K807" s="284"/>
      <c r="L807" s="284"/>
      <c r="M807" s="284"/>
      <c r="O807" s="284"/>
      <c r="P807" s="284"/>
      <c r="Q807" s="270"/>
      <c r="R807" s="364"/>
      <c r="S807" s="285"/>
      <c r="T807" s="285"/>
      <c r="U807" s="285"/>
      <c r="W807" s="270"/>
      <c r="X807" s="286"/>
      <c r="Y807" s="286"/>
      <c r="Z807" s="286"/>
      <c r="AA807" s="286"/>
      <c r="AB807" s="270"/>
    </row>
    <row r="808" spans="3:28" ht="12.75">
      <c r="C808" s="290">
        <v>22</v>
      </c>
      <c r="D808" s="291">
        <v>35963.599000000002</v>
      </c>
      <c r="E808" s="292">
        <v>10044.409</v>
      </c>
      <c r="F808" s="293">
        <v>3978.518</v>
      </c>
      <c r="G808" s="293">
        <v>8734.1810000000005</v>
      </c>
      <c r="H808" s="293">
        <v>1366.626</v>
      </c>
      <c r="I808" s="293">
        <v>7813.1160000000018</v>
      </c>
      <c r="J808" s="293">
        <f t="shared" si="31"/>
        <v>4026.7489999999998</v>
      </c>
      <c r="K808" s="284"/>
      <c r="L808" s="284"/>
      <c r="M808" s="284"/>
      <c r="O808" s="284"/>
      <c r="P808" s="284"/>
      <c r="Q808" s="270"/>
      <c r="R808" s="364"/>
      <c r="S808" s="285"/>
      <c r="T808" s="285"/>
      <c r="U808" s="285"/>
      <c r="W808" s="270"/>
      <c r="X808" s="286"/>
      <c r="Y808" s="286"/>
      <c r="Z808" s="286"/>
      <c r="AA808" s="286"/>
      <c r="AB808" s="270"/>
    </row>
    <row r="809" spans="3:28" ht="12.75">
      <c r="C809" s="290">
        <v>23</v>
      </c>
      <c r="D809" s="291">
        <v>35457.044999999998</v>
      </c>
      <c r="E809" s="292">
        <v>10641.438</v>
      </c>
      <c r="F809" s="293">
        <v>3304.7240000000002</v>
      </c>
      <c r="G809" s="293">
        <v>8612.6370000000006</v>
      </c>
      <c r="H809" s="293">
        <v>1357.452</v>
      </c>
      <c r="I809" s="293">
        <v>7400.2100000000009</v>
      </c>
      <c r="J809" s="293">
        <f t="shared" si="31"/>
        <v>4140.5839999999953</v>
      </c>
      <c r="K809" s="284"/>
      <c r="L809" s="284"/>
      <c r="M809" s="284"/>
      <c r="O809" s="284"/>
      <c r="P809" s="284"/>
      <c r="Q809" s="270"/>
      <c r="R809" s="364"/>
      <c r="S809" s="285"/>
      <c r="T809" s="285"/>
      <c r="U809" s="285"/>
      <c r="W809" s="270"/>
      <c r="X809" s="286"/>
      <c r="Y809" s="286"/>
      <c r="Z809" s="286"/>
      <c r="AA809" s="286"/>
      <c r="AB809" s="270"/>
    </row>
    <row r="810" spans="3:28" ht="12.75">
      <c r="C810" s="294">
        <v>24</v>
      </c>
      <c r="D810" s="295">
        <v>33382.245000000003</v>
      </c>
      <c r="E810" s="296">
        <v>9609.982</v>
      </c>
      <c r="F810" s="164">
        <v>2941.491</v>
      </c>
      <c r="G810" s="164">
        <v>8624.143</v>
      </c>
      <c r="H810" s="164">
        <v>1376.5709999999999</v>
      </c>
      <c r="I810" s="164">
        <v>6742.2160000000003</v>
      </c>
      <c r="J810" s="164">
        <f t="shared" si="31"/>
        <v>4087.8420000000006</v>
      </c>
      <c r="K810" s="284"/>
      <c r="L810" s="284"/>
      <c r="M810" s="284"/>
      <c r="O810" s="284"/>
      <c r="P810" s="284"/>
      <c r="Q810" s="270"/>
      <c r="R810" s="364"/>
      <c r="S810" s="285"/>
      <c r="T810" s="285"/>
      <c r="U810" s="285"/>
      <c r="W810" s="270"/>
      <c r="X810" s="286"/>
      <c r="Y810" s="286"/>
      <c r="Z810" s="286"/>
      <c r="AA810" s="286"/>
      <c r="AB810" s="270"/>
    </row>
    <row r="811" spans="3:28" ht="12.75">
      <c r="C811"/>
      <c r="D811"/>
      <c r="E811"/>
      <c r="F811"/>
      <c r="G811"/>
      <c r="H811" s="270"/>
      <c r="I811" s="271"/>
      <c r="J811" s="284"/>
      <c r="K811" s="284"/>
      <c r="L811" s="284"/>
      <c r="M811" s="284"/>
      <c r="N811" s="284"/>
      <c r="O811" s="284"/>
      <c r="P811" s="284"/>
      <c r="Q811" s="270"/>
      <c r="R811" s="270"/>
      <c r="S811" s="270"/>
      <c r="T811" s="270"/>
      <c r="U811" s="270"/>
      <c r="V811" s="270"/>
      <c r="W811" s="270"/>
      <c r="X811" s="286"/>
      <c r="Y811" s="286"/>
      <c r="Z811" s="286"/>
      <c r="AA811" s="286"/>
      <c r="AB811" s="270"/>
    </row>
    <row r="812" spans="3:28" ht="12.75">
      <c r="C812"/>
      <c r="D812"/>
      <c r="E812"/>
      <c r="F812"/>
      <c r="G812"/>
      <c r="H812"/>
      <c r="I812" s="89"/>
      <c r="J812" s="62"/>
      <c r="K812" s="62"/>
      <c r="L812" s="62"/>
      <c r="M812" s="62"/>
      <c r="N812" s="62"/>
      <c r="O812" s="62"/>
      <c r="P812" s="6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3:28" ht="12.75"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</row>
  </sheetData>
  <customSheetViews>
    <customSheetView guid="{30452EFC-DB6E-11D6-846D-0008C7298EBA}" showGridLines="0" showRowCol="0" outlineSymbols="0" showRuler="0">
      <pane ySplit="5" topLeftCell="A6" activePane="bottomLeft" state="frozenSplit"/>
      <selection pane="bottomLeft"/>
    </customSheetView>
    <customSheetView guid="{30452EFE-DB6E-11D6-846D-0008C7298EBA}" showGridLines="0" showRowCol="0" outlineSymbols="0" showRuler="0">
      <pane ySplit="5" topLeftCell="A14" activePane="bottomLeft" state="frozenSplit"/>
      <selection pane="bottomLeft"/>
    </customSheetView>
    <customSheetView guid="{30452EFF-DB6E-11D6-846D-0008C7298EBA}" showGridLines="0" showRowCol="0" outlineSymbols="0" showRuler="0">
      <pane ySplit="5" topLeftCell="A22" activePane="bottomLeft" state="frozenSplit"/>
      <selection pane="bottomLeft"/>
    </customSheetView>
    <customSheetView guid="{30452F00-DB6E-11D6-846D-0008C7298EBA}" showGridLines="0" showRowCol="0" outlineSymbols="0" showRuler="0">
      <pane ySplit="5" topLeftCell="A38" activePane="bottomLeft" state="frozenSplit"/>
      <selection pane="bottomLeft"/>
    </customSheetView>
    <customSheetView guid="{30452F01-DB6E-11D6-846D-0008C7298EBA}" showGridLines="0" showRowCol="0" outlineSymbols="0" showRuler="0">
      <pane ySplit="5" topLeftCell="A52" activePane="bottomLeft" state="frozenSplit"/>
      <selection pane="bottomLeft"/>
    </customSheetView>
  </customSheetViews>
  <mergeCells count="27">
    <mergeCell ref="R787:R810"/>
    <mergeCell ref="Q8:Q9"/>
    <mergeCell ref="I8:K8"/>
    <mergeCell ref="H8:H9"/>
    <mergeCell ref="E51:G51"/>
    <mergeCell ref="D288:F288"/>
    <mergeCell ref="F273:G273"/>
    <mergeCell ref="L94:M94"/>
    <mergeCell ref="L104:M104"/>
    <mergeCell ref="J104:K104"/>
    <mergeCell ref="H94:I94"/>
    <mergeCell ref="P8:P9"/>
    <mergeCell ref="D273:E273"/>
    <mergeCell ref="E304:H304"/>
    <mergeCell ref="R760:R783"/>
    <mergeCell ref="S760:S783"/>
    <mergeCell ref="R759:S759"/>
    <mergeCell ref="D683:F683"/>
    <mergeCell ref="G683:I683"/>
    <mergeCell ref="D3:H3"/>
    <mergeCell ref="F8:G8"/>
    <mergeCell ref="I115:I116"/>
    <mergeCell ref="J94:K94"/>
    <mergeCell ref="H104:I104"/>
    <mergeCell ref="D115:D116"/>
    <mergeCell ref="R8:S8"/>
    <mergeCell ref="H273:I273"/>
  </mergeCells>
  <phoneticPr fontId="20" type="noConversion"/>
  <hyperlinks>
    <hyperlink ref="C4" location="Indice!A1" display="Indice!A1"/>
  </hyperlinks>
  <printOptions gridLinesSet="0"/>
  <pageMargins left="0.39370078740157483" right="0.75" top="0.39370078740157483" bottom="1" header="0" footer="0"/>
  <pageSetup paperSize="9" fitToHeight="0" orientation="portrait" r:id="rId1"/>
  <headerFooter alignWithMargins="0"/>
  <rowBreaks count="1" manualBreakCount="1">
    <brk id="64" max="7" man="1"/>
  </rowBreaks>
  <colBreaks count="1" manualBreakCount="1">
    <brk id="4" max="85" man="1"/>
  </col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127"/>
  <sheetViews>
    <sheetView topLeftCell="A98" workbookViewId="0">
      <selection activeCell="J93" sqref="J93"/>
    </sheetView>
  </sheetViews>
  <sheetFormatPr baseColWidth="10" defaultRowHeight="12.75"/>
  <cols>
    <col min="1" max="1" width="2.7109375" customWidth="1"/>
    <col min="2" max="2" width="11.5703125" style="89"/>
  </cols>
  <sheetData>
    <row r="1" spans="1:13" s="24" customFormat="1" ht="0.75" customHeight="1">
      <c r="B1" s="23"/>
      <c r="E1" s="25"/>
    </row>
    <row r="2" spans="1:13" s="24" customFormat="1" ht="21" customHeight="1">
      <c r="B2" s="23"/>
      <c r="E2" s="25"/>
      <c r="I2" s="46" t="s">
        <v>30</v>
      </c>
    </row>
    <row r="3" spans="1:13" s="22" customFormat="1" ht="15" customHeight="1">
      <c r="B3" s="23"/>
      <c r="C3" s="5"/>
      <c r="E3" s="136"/>
      <c r="F3" s="136"/>
      <c r="G3" s="136"/>
      <c r="I3" s="136" t="s">
        <v>260</v>
      </c>
    </row>
    <row r="4" spans="1:13" s="22" customFormat="1" ht="19.149999999999999" customHeight="1">
      <c r="B4" s="4" t="str">
        <f>Indice!C4</f>
        <v>Demanda de energía eléctrica</v>
      </c>
      <c r="C4" s="5"/>
      <c r="K4" s="20"/>
    </row>
    <row r="6" spans="1:13">
      <c r="B6" s="172"/>
      <c r="C6" s="173" t="s">
        <v>131</v>
      </c>
      <c r="D6" s="173"/>
      <c r="E6" s="173"/>
      <c r="F6" s="173"/>
      <c r="G6" s="173"/>
      <c r="H6" s="132"/>
      <c r="I6" s="173" t="s">
        <v>131</v>
      </c>
      <c r="J6" s="173"/>
      <c r="K6" s="173"/>
      <c r="L6" s="173"/>
      <c r="M6" s="173"/>
    </row>
    <row r="7" spans="1:13">
      <c r="B7" s="174"/>
      <c r="C7" s="175" t="s">
        <v>205</v>
      </c>
      <c r="D7" s="175"/>
      <c r="E7" s="175"/>
      <c r="F7" s="175"/>
      <c r="G7" s="175"/>
      <c r="H7" s="132"/>
      <c r="I7" s="175" t="s">
        <v>171</v>
      </c>
      <c r="J7" s="175"/>
      <c r="K7" s="175"/>
      <c r="L7" s="175"/>
      <c r="M7" s="175"/>
    </row>
    <row r="8" spans="1:13">
      <c r="B8" s="176"/>
      <c r="C8" s="177" t="s">
        <v>204</v>
      </c>
      <c r="D8" s="177" t="s">
        <v>206</v>
      </c>
      <c r="E8" s="177" t="s">
        <v>183</v>
      </c>
      <c r="F8" s="177" t="s">
        <v>188</v>
      </c>
      <c r="G8" s="177" t="s">
        <v>207</v>
      </c>
      <c r="H8" s="132"/>
      <c r="I8" s="177" t="s">
        <v>204</v>
      </c>
      <c r="J8" s="177" t="s">
        <v>206</v>
      </c>
      <c r="K8" s="177" t="s">
        <v>183</v>
      </c>
      <c r="L8" s="177" t="s">
        <v>188</v>
      </c>
      <c r="M8" s="177" t="s">
        <v>207</v>
      </c>
    </row>
    <row r="9" spans="1:13">
      <c r="A9" s="137" t="s">
        <v>2</v>
      </c>
      <c r="B9" s="161">
        <v>40179</v>
      </c>
      <c r="C9" s="162">
        <v>753026.93500000006</v>
      </c>
      <c r="D9" s="162">
        <v>491157.32700000005</v>
      </c>
      <c r="E9" s="162">
        <v>18878.716</v>
      </c>
      <c r="F9" s="162">
        <v>17668.973000000002</v>
      </c>
      <c r="G9" s="162">
        <f>SUM(C9:F9)</f>
        <v>1280731.9510000001</v>
      </c>
      <c r="H9" s="132"/>
      <c r="I9" s="165"/>
      <c r="J9" s="165"/>
      <c r="K9" s="165"/>
      <c r="L9" s="165"/>
      <c r="M9" s="165"/>
    </row>
    <row r="10" spans="1:13">
      <c r="A10" s="137" t="s">
        <v>4</v>
      </c>
      <c r="B10" s="161">
        <v>40210</v>
      </c>
      <c r="C10" s="162">
        <v>671844.74199999985</v>
      </c>
      <c r="D10" s="162">
        <v>455235.18200000003</v>
      </c>
      <c r="E10" s="162">
        <v>17482.47</v>
      </c>
      <c r="F10" s="162">
        <v>15888.298000000001</v>
      </c>
      <c r="G10" s="162">
        <f t="shared" ref="G10:G73" si="0">SUM(C10:F10)</f>
        <v>1160450.6919999998</v>
      </c>
      <c r="H10" s="132"/>
      <c r="I10" s="165"/>
      <c r="J10" s="165"/>
      <c r="K10" s="165"/>
      <c r="L10" s="165"/>
      <c r="M10" s="165"/>
    </row>
    <row r="11" spans="1:13">
      <c r="A11" s="137" t="s">
        <v>6</v>
      </c>
      <c r="B11" s="161">
        <v>40238</v>
      </c>
      <c r="C11" s="162">
        <v>750195.36200000008</v>
      </c>
      <c r="D11" s="162">
        <v>473038.59199999989</v>
      </c>
      <c r="E11" s="162">
        <v>17444.607</v>
      </c>
      <c r="F11" s="162">
        <v>17178.032999999999</v>
      </c>
      <c r="G11" s="162">
        <f t="shared" si="0"/>
        <v>1257856.594</v>
      </c>
      <c r="H11" s="132"/>
      <c r="I11" s="165"/>
      <c r="J11" s="165"/>
      <c r="K11" s="165"/>
      <c r="L11" s="165"/>
      <c r="M11" s="165"/>
    </row>
    <row r="12" spans="1:13">
      <c r="A12" s="137" t="s">
        <v>8</v>
      </c>
      <c r="B12" s="161">
        <v>40269</v>
      </c>
      <c r="C12" s="162">
        <v>710651.88400000008</v>
      </c>
      <c r="D12" s="162">
        <v>413067.09499999991</v>
      </c>
      <c r="E12" s="162">
        <v>16381.382</v>
      </c>
      <c r="F12" s="162">
        <v>15846.978999999999</v>
      </c>
      <c r="G12" s="162">
        <f t="shared" si="0"/>
        <v>1155947.3400000001</v>
      </c>
      <c r="H12" s="132"/>
      <c r="I12" s="165"/>
      <c r="J12" s="165"/>
      <c r="K12" s="165"/>
      <c r="L12" s="165"/>
      <c r="M12" s="165"/>
    </row>
    <row r="13" spans="1:13">
      <c r="A13" s="137" t="s">
        <v>6</v>
      </c>
      <c r="B13" s="161">
        <v>40299</v>
      </c>
      <c r="C13" s="162">
        <v>721409.01900000009</v>
      </c>
      <c r="D13" s="162">
        <v>436144.88300000009</v>
      </c>
      <c r="E13" s="162">
        <v>17442.006000000001</v>
      </c>
      <c r="F13" s="162">
        <v>16650.384999999998</v>
      </c>
      <c r="G13" s="162">
        <f t="shared" si="0"/>
        <v>1191646.2930000003</v>
      </c>
      <c r="H13" s="132"/>
      <c r="I13" s="165"/>
      <c r="J13" s="165"/>
      <c r="K13" s="165"/>
      <c r="L13" s="165"/>
      <c r="M13" s="165"/>
    </row>
    <row r="14" spans="1:13">
      <c r="A14" s="137" t="s">
        <v>11</v>
      </c>
      <c r="B14" s="161">
        <v>40330</v>
      </c>
      <c r="C14" s="162">
        <v>720683.72300000011</v>
      </c>
      <c r="D14" s="162">
        <v>475305.68200000003</v>
      </c>
      <c r="E14" s="162">
        <v>17763.089</v>
      </c>
      <c r="F14" s="162">
        <v>17581.705000000002</v>
      </c>
      <c r="G14" s="162">
        <f t="shared" si="0"/>
        <v>1231334.1990000003</v>
      </c>
      <c r="H14" s="132"/>
      <c r="I14" s="165"/>
      <c r="J14" s="165"/>
      <c r="K14" s="165"/>
      <c r="L14" s="165"/>
      <c r="M14" s="165"/>
    </row>
    <row r="15" spans="1:13">
      <c r="A15" s="137" t="s">
        <v>11</v>
      </c>
      <c r="B15" s="161">
        <v>40360</v>
      </c>
      <c r="C15" s="162">
        <v>756095.85100000002</v>
      </c>
      <c r="D15" s="162">
        <v>630610.90399999998</v>
      </c>
      <c r="E15" s="162">
        <v>19394.422999999999</v>
      </c>
      <c r="F15" s="162">
        <v>19851.761999999999</v>
      </c>
      <c r="G15" s="162">
        <f t="shared" si="0"/>
        <v>1425952.94</v>
      </c>
      <c r="H15" s="132"/>
      <c r="I15" s="165"/>
      <c r="J15" s="165"/>
      <c r="K15" s="165"/>
      <c r="L15" s="165"/>
      <c r="M15" s="165"/>
    </row>
    <row r="16" spans="1:13">
      <c r="A16" s="137" t="s">
        <v>8</v>
      </c>
      <c r="B16" s="161">
        <v>40391</v>
      </c>
      <c r="C16" s="162">
        <v>782541.27099999995</v>
      </c>
      <c r="D16" s="162">
        <v>624968.60799999989</v>
      </c>
      <c r="E16" s="162">
        <v>20221.285</v>
      </c>
      <c r="F16" s="162">
        <v>21428.5</v>
      </c>
      <c r="G16" s="162">
        <f t="shared" si="0"/>
        <v>1449159.6639999996</v>
      </c>
      <c r="H16" s="132"/>
      <c r="I16" s="165"/>
      <c r="J16" s="165"/>
      <c r="K16" s="165"/>
      <c r="L16" s="165"/>
      <c r="M16" s="165"/>
    </row>
    <row r="17" spans="1:13">
      <c r="A17" s="137" t="s">
        <v>15</v>
      </c>
      <c r="B17" s="161">
        <v>40422</v>
      </c>
      <c r="C17" s="162">
        <v>767690.69799999997</v>
      </c>
      <c r="D17" s="162">
        <v>519996.38500000013</v>
      </c>
      <c r="E17" s="162">
        <v>18911.028999999999</v>
      </c>
      <c r="F17" s="162">
        <v>18782.492999999999</v>
      </c>
      <c r="G17" s="162">
        <f t="shared" si="0"/>
        <v>1325380.6050000002</v>
      </c>
      <c r="H17" s="132"/>
      <c r="I17" s="165"/>
      <c r="J17" s="165"/>
      <c r="K17" s="165"/>
      <c r="L17" s="165"/>
      <c r="M17" s="165"/>
    </row>
    <row r="18" spans="1:13">
      <c r="A18" s="137" t="s">
        <v>17</v>
      </c>
      <c r="B18" s="161">
        <v>40452</v>
      </c>
      <c r="C18" s="162">
        <v>767832.98599999992</v>
      </c>
      <c r="D18" s="162">
        <v>444757.18300000002</v>
      </c>
      <c r="E18" s="162">
        <v>18433.375</v>
      </c>
      <c r="F18" s="162">
        <v>17347.312000000002</v>
      </c>
      <c r="G18" s="162">
        <f t="shared" si="0"/>
        <v>1248370.8559999999</v>
      </c>
      <c r="H18" s="132"/>
      <c r="I18" s="165"/>
      <c r="J18" s="165"/>
      <c r="K18" s="165"/>
      <c r="L18" s="165"/>
      <c r="M18" s="165"/>
    </row>
    <row r="19" spans="1:13">
      <c r="A19" s="137" t="s">
        <v>19</v>
      </c>
      <c r="B19" s="161">
        <v>40483</v>
      </c>
      <c r="C19" s="162">
        <v>739653.304</v>
      </c>
      <c r="D19" s="162">
        <v>402884.99</v>
      </c>
      <c r="E19" s="162">
        <v>17839.231</v>
      </c>
      <c r="F19" s="162">
        <v>16854.147000000001</v>
      </c>
      <c r="G19" s="162">
        <f t="shared" si="0"/>
        <v>1177231.672</v>
      </c>
      <c r="H19" s="132"/>
      <c r="I19" s="165"/>
      <c r="J19" s="165"/>
      <c r="K19" s="165"/>
      <c r="L19" s="165"/>
      <c r="M19" s="165"/>
    </row>
    <row r="20" spans="1:13">
      <c r="A20" s="137" t="s">
        <v>21</v>
      </c>
      <c r="B20" s="161">
        <v>40513</v>
      </c>
      <c r="C20" s="162">
        <v>753130.49399999995</v>
      </c>
      <c r="D20" s="162">
        <v>473125.20100000006</v>
      </c>
      <c r="E20" s="162">
        <v>17343.498</v>
      </c>
      <c r="F20" s="162">
        <v>18232.84</v>
      </c>
      <c r="G20" s="162">
        <f t="shared" si="0"/>
        <v>1261832.0330000001</v>
      </c>
      <c r="H20" s="132"/>
      <c r="I20" s="165"/>
      <c r="J20" s="165"/>
      <c r="K20" s="165"/>
      <c r="L20" s="165"/>
      <c r="M20" s="165"/>
    </row>
    <row r="21" spans="1:13">
      <c r="A21" s="137" t="s">
        <v>2</v>
      </c>
      <c r="B21" s="161">
        <v>40544</v>
      </c>
      <c r="C21" s="162">
        <v>744881.84000000008</v>
      </c>
      <c r="D21" s="162">
        <v>477860.49299999996</v>
      </c>
      <c r="E21" s="162">
        <v>16753.999</v>
      </c>
      <c r="F21" s="162">
        <v>18119.294000000002</v>
      </c>
      <c r="G21" s="162">
        <f t="shared" si="0"/>
        <v>1257615.6260000002</v>
      </c>
      <c r="H21" s="132"/>
      <c r="I21" s="166">
        <f>C21/C9-1</f>
        <v>-1.0816472321803383E-2</v>
      </c>
      <c r="J21" s="166">
        <f t="shared" ref="J21:M21" si="1">D21/D9-1</f>
        <v>-2.7072453710947242E-2</v>
      </c>
      <c r="K21" s="166">
        <f t="shared" si="1"/>
        <v>-0.11254563075158297</v>
      </c>
      <c r="L21" s="166">
        <f t="shared" si="1"/>
        <v>2.5486540728767881E-2</v>
      </c>
      <c r="M21" s="166">
        <f t="shared" si="1"/>
        <v>-1.8049307649388058E-2</v>
      </c>
    </row>
    <row r="22" spans="1:13">
      <c r="A22" s="137" t="s">
        <v>4</v>
      </c>
      <c r="B22" s="161">
        <v>40575</v>
      </c>
      <c r="C22" s="162">
        <v>669319.42500000005</v>
      </c>
      <c r="D22" s="162">
        <v>430462.08900000004</v>
      </c>
      <c r="E22" s="162">
        <v>15248.486999999999</v>
      </c>
      <c r="F22" s="162">
        <v>16492.797999999999</v>
      </c>
      <c r="G22" s="162">
        <f t="shared" si="0"/>
        <v>1131522.7989999999</v>
      </c>
      <c r="H22" s="132"/>
      <c r="I22" s="166">
        <f t="shared" ref="I22:I80" si="2">C22/C10-1</f>
        <v>-3.7587806261343282E-3</v>
      </c>
      <c r="J22" s="166">
        <f t="shared" ref="J22:J80" si="3">D22/D10-1</f>
        <v>-5.4418230355491315E-2</v>
      </c>
      <c r="K22" s="166">
        <f t="shared" ref="K22:K80" si="4">E22/E10-1</f>
        <v>-0.12778417466181846</v>
      </c>
      <c r="L22" s="166">
        <f t="shared" ref="L22:L80" si="5">F22/F10-1</f>
        <v>3.804686946329916E-2</v>
      </c>
      <c r="M22" s="166">
        <f t="shared" ref="M22:M80" si="6">G22/G10-1</f>
        <v>-2.4928153517788543E-2</v>
      </c>
    </row>
    <row r="23" spans="1:13">
      <c r="A23" s="137" t="s">
        <v>6</v>
      </c>
      <c r="B23" s="161">
        <v>40603</v>
      </c>
      <c r="C23" s="162">
        <v>737068.90700000001</v>
      </c>
      <c r="D23" s="162">
        <v>454771.89799999999</v>
      </c>
      <c r="E23" s="162">
        <v>16429.356</v>
      </c>
      <c r="F23" s="162">
        <v>17209.488000000001</v>
      </c>
      <c r="G23" s="162">
        <f t="shared" si="0"/>
        <v>1225479.6489999997</v>
      </c>
      <c r="H23" s="132"/>
      <c r="I23" s="166">
        <f t="shared" si="2"/>
        <v>-1.7497382235215797E-2</v>
      </c>
      <c r="J23" s="166">
        <f t="shared" si="3"/>
        <v>-3.8615652737271633E-2</v>
      </c>
      <c r="K23" s="166">
        <f t="shared" si="4"/>
        <v>-5.8198559589218601E-2</v>
      </c>
      <c r="L23" s="166">
        <f t="shared" si="5"/>
        <v>1.8311176838465837E-3</v>
      </c>
      <c r="M23" s="166">
        <f t="shared" si="6"/>
        <v>-2.573977443409603E-2</v>
      </c>
    </row>
    <row r="24" spans="1:13">
      <c r="A24" s="137" t="s">
        <v>8</v>
      </c>
      <c r="B24" s="161">
        <v>40634</v>
      </c>
      <c r="C24" s="162">
        <v>697548.12700000021</v>
      </c>
      <c r="D24" s="162">
        <v>393493.45</v>
      </c>
      <c r="E24" s="162">
        <v>14974.758</v>
      </c>
      <c r="F24" s="162">
        <v>15688.203</v>
      </c>
      <c r="G24" s="162">
        <f t="shared" si="0"/>
        <v>1121704.5380000002</v>
      </c>
      <c r="H24" s="132"/>
      <c r="I24" s="166">
        <f t="shared" si="2"/>
        <v>-1.843906601111589E-2</v>
      </c>
      <c r="J24" s="166">
        <f t="shared" si="3"/>
        <v>-4.7386115323468037E-2</v>
      </c>
      <c r="K24" s="166">
        <f t="shared" si="4"/>
        <v>-8.5867236354051246E-2</v>
      </c>
      <c r="L24" s="166">
        <f t="shared" si="5"/>
        <v>-1.0019322925839624E-2</v>
      </c>
      <c r="M24" s="166">
        <f t="shared" si="6"/>
        <v>-2.9623150480193927E-2</v>
      </c>
    </row>
    <row r="25" spans="1:13">
      <c r="A25" s="137" t="s">
        <v>6</v>
      </c>
      <c r="B25" s="161">
        <v>40664</v>
      </c>
      <c r="C25" s="162">
        <v>717488.80899999989</v>
      </c>
      <c r="D25" s="162">
        <v>454797.72899999993</v>
      </c>
      <c r="E25" s="162">
        <v>16125.928</v>
      </c>
      <c r="F25" s="162">
        <v>16935.775000000001</v>
      </c>
      <c r="G25" s="162">
        <f t="shared" si="0"/>
        <v>1205348.2409999997</v>
      </c>
      <c r="H25" s="132"/>
      <c r="I25" s="166">
        <f t="shared" si="2"/>
        <v>-5.4341017325154617E-3</v>
      </c>
      <c r="J25" s="166">
        <f t="shared" si="3"/>
        <v>4.2767545205843582E-2</v>
      </c>
      <c r="K25" s="166">
        <f t="shared" si="4"/>
        <v>-7.5454509074243004E-2</v>
      </c>
      <c r="L25" s="166">
        <f t="shared" si="5"/>
        <v>1.7140144206875929E-2</v>
      </c>
      <c r="M25" s="166">
        <f t="shared" si="6"/>
        <v>1.1498334766354423E-2</v>
      </c>
    </row>
    <row r="26" spans="1:13">
      <c r="A26" s="137" t="s">
        <v>11</v>
      </c>
      <c r="B26" s="161">
        <v>40695</v>
      </c>
      <c r="C26" s="162">
        <v>726758.94899999991</v>
      </c>
      <c r="D26" s="162">
        <v>503558.609</v>
      </c>
      <c r="E26" s="162">
        <v>17357.383999999998</v>
      </c>
      <c r="F26" s="162">
        <v>18090.661</v>
      </c>
      <c r="G26" s="162">
        <f t="shared" si="0"/>
        <v>1265765.6030000001</v>
      </c>
      <c r="H26" s="132"/>
      <c r="I26" s="166">
        <f t="shared" si="2"/>
        <v>8.4298088136505189E-3</v>
      </c>
      <c r="J26" s="166">
        <f t="shared" si="3"/>
        <v>5.9441593210324717E-2</v>
      </c>
      <c r="K26" s="166">
        <f t="shared" si="4"/>
        <v>-2.2839777473388834E-2</v>
      </c>
      <c r="L26" s="166">
        <f t="shared" si="5"/>
        <v>2.8948045710014858E-2</v>
      </c>
      <c r="M26" s="166">
        <f t="shared" si="6"/>
        <v>2.7962679854065975E-2</v>
      </c>
    </row>
    <row r="27" spans="1:13">
      <c r="A27" s="137" t="s">
        <v>11</v>
      </c>
      <c r="B27" s="161">
        <v>40725</v>
      </c>
      <c r="C27" s="162">
        <v>763437.68700000003</v>
      </c>
      <c r="D27" s="162">
        <v>597521.38900000008</v>
      </c>
      <c r="E27" s="162">
        <v>18646.739000000001</v>
      </c>
      <c r="F27" s="162">
        <v>19650.399000000001</v>
      </c>
      <c r="G27" s="162">
        <f t="shared" si="0"/>
        <v>1399256.2140000002</v>
      </c>
      <c r="H27" s="132"/>
      <c r="I27" s="166">
        <f t="shared" si="2"/>
        <v>9.7101921539310965E-3</v>
      </c>
      <c r="J27" s="166">
        <f t="shared" si="3"/>
        <v>-5.2472158013937342E-2</v>
      </c>
      <c r="K27" s="166">
        <f t="shared" si="4"/>
        <v>-3.8551494932331676E-2</v>
      </c>
      <c r="L27" s="166">
        <f t="shared" si="5"/>
        <v>-1.0143331357689966E-2</v>
      </c>
      <c r="M27" s="166">
        <f t="shared" si="6"/>
        <v>-1.8722024585187125E-2</v>
      </c>
    </row>
    <row r="28" spans="1:13">
      <c r="A28" s="137" t="s">
        <v>8</v>
      </c>
      <c r="B28" s="161">
        <v>40756</v>
      </c>
      <c r="C28" s="162">
        <v>776571.57100000023</v>
      </c>
      <c r="D28" s="162">
        <v>639637.24000000011</v>
      </c>
      <c r="E28" s="162">
        <v>18453.951000000001</v>
      </c>
      <c r="F28" s="162">
        <v>20867.492999999999</v>
      </c>
      <c r="G28" s="162">
        <f t="shared" si="0"/>
        <v>1455530.2550000001</v>
      </c>
      <c r="H28" s="132"/>
      <c r="I28" s="166">
        <f t="shared" si="2"/>
        <v>-7.6286072329081467E-3</v>
      </c>
      <c r="J28" s="166">
        <f t="shared" si="3"/>
        <v>2.3470990082113508E-2</v>
      </c>
      <c r="K28" s="166">
        <f t="shared" si="4"/>
        <v>-8.7399688002023579E-2</v>
      </c>
      <c r="L28" s="166">
        <f t="shared" si="5"/>
        <v>-2.6180413934713154E-2</v>
      </c>
      <c r="M28" s="166">
        <f t="shared" si="6"/>
        <v>4.3960587354578973E-3</v>
      </c>
    </row>
    <row r="29" spans="1:13">
      <c r="A29" s="137" t="s">
        <v>15</v>
      </c>
      <c r="B29" s="161">
        <v>40787</v>
      </c>
      <c r="C29" s="162">
        <v>762049.66799999995</v>
      </c>
      <c r="D29" s="162">
        <v>554806.87399999995</v>
      </c>
      <c r="E29" s="162">
        <v>16688.655999999999</v>
      </c>
      <c r="F29" s="162">
        <v>18730.704000000002</v>
      </c>
      <c r="G29" s="162">
        <f t="shared" si="0"/>
        <v>1352275.9019999998</v>
      </c>
      <c r="H29" s="132"/>
      <c r="I29" s="166">
        <f t="shared" si="2"/>
        <v>-7.3480504774854349E-3</v>
      </c>
      <c r="J29" s="166">
        <f t="shared" si="3"/>
        <v>6.6943713464469257E-2</v>
      </c>
      <c r="K29" s="166">
        <f t="shared" si="4"/>
        <v>-0.11751729638826103</v>
      </c>
      <c r="L29" s="166">
        <f t="shared" si="5"/>
        <v>-2.7573017064346228E-3</v>
      </c>
      <c r="M29" s="166">
        <f t="shared" si="6"/>
        <v>2.0292508354609273E-2</v>
      </c>
    </row>
    <row r="30" spans="1:13">
      <c r="A30" s="137" t="s">
        <v>17</v>
      </c>
      <c r="B30" s="161">
        <v>40817</v>
      </c>
      <c r="C30" s="162">
        <v>780705.13500000001</v>
      </c>
      <c r="D30" s="162">
        <v>449050.23100000015</v>
      </c>
      <c r="E30" s="162">
        <v>17723.546999999999</v>
      </c>
      <c r="F30" s="162">
        <v>17819.522000000001</v>
      </c>
      <c r="G30" s="162">
        <f t="shared" si="0"/>
        <v>1265298.4350000003</v>
      </c>
      <c r="H30" s="132"/>
      <c r="I30" s="166">
        <f t="shared" si="2"/>
        <v>1.6764256335296546E-2</v>
      </c>
      <c r="J30" s="166">
        <f t="shared" si="3"/>
        <v>9.65256585861618E-3</v>
      </c>
      <c r="K30" s="166">
        <f t="shared" si="4"/>
        <v>-3.8507761058406365E-2</v>
      </c>
      <c r="L30" s="166">
        <f t="shared" si="5"/>
        <v>2.722093198070108E-2</v>
      </c>
      <c r="M30" s="166">
        <f t="shared" si="6"/>
        <v>1.3559735809789197E-2</v>
      </c>
    </row>
    <row r="31" spans="1:13">
      <c r="A31" s="137" t="s">
        <v>19</v>
      </c>
      <c r="B31" s="161">
        <v>40848</v>
      </c>
      <c r="C31" s="162">
        <v>737019.71499999997</v>
      </c>
      <c r="D31" s="162">
        <v>370790.897</v>
      </c>
      <c r="E31" s="162">
        <v>16757.644</v>
      </c>
      <c r="F31" s="162">
        <v>16928.837</v>
      </c>
      <c r="G31" s="162">
        <f t="shared" si="0"/>
        <v>1141497.0930000001</v>
      </c>
      <c r="H31" s="132"/>
      <c r="I31" s="166">
        <f t="shared" si="2"/>
        <v>-3.5605722110044757E-3</v>
      </c>
      <c r="J31" s="166">
        <f t="shared" si="3"/>
        <v>-7.9660681823862434E-2</v>
      </c>
      <c r="K31" s="166">
        <f t="shared" si="4"/>
        <v>-6.0629687456819181E-2</v>
      </c>
      <c r="L31" s="166">
        <f t="shared" si="5"/>
        <v>4.4315502884837432E-3</v>
      </c>
      <c r="M31" s="166">
        <f t="shared" si="6"/>
        <v>-3.0354755015459589E-2</v>
      </c>
    </row>
    <row r="32" spans="1:13">
      <c r="A32" s="137" t="s">
        <v>21</v>
      </c>
      <c r="B32" s="161">
        <v>40878</v>
      </c>
      <c r="C32" s="162">
        <v>757383.60499999998</v>
      </c>
      <c r="D32" s="162">
        <v>416554.18000000005</v>
      </c>
      <c r="E32" s="162">
        <v>17812.447</v>
      </c>
      <c r="F32" s="162">
        <v>18374.72</v>
      </c>
      <c r="G32" s="162">
        <f t="shared" si="0"/>
        <v>1210124.952</v>
      </c>
      <c r="H32" s="132"/>
      <c r="I32" s="166">
        <f t="shared" si="2"/>
        <v>5.6472431190657257E-3</v>
      </c>
      <c r="J32" s="166">
        <f t="shared" si="3"/>
        <v>-0.11956881789520235</v>
      </c>
      <c r="K32" s="166">
        <f t="shared" si="4"/>
        <v>2.7038893768719596E-2</v>
      </c>
      <c r="L32" s="166">
        <f t="shared" si="5"/>
        <v>7.7815633768518744E-3</v>
      </c>
      <c r="M32" s="166">
        <f t="shared" si="6"/>
        <v>-4.0977784402149497E-2</v>
      </c>
    </row>
    <row r="33" spans="1:13">
      <c r="A33" s="137" t="s">
        <v>2</v>
      </c>
      <c r="B33" s="161">
        <v>40909</v>
      </c>
      <c r="C33" s="162">
        <v>758288.11800000002</v>
      </c>
      <c r="D33" s="162">
        <v>459609.51400000002</v>
      </c>
      <c r="E33" s="162">
        <v>18519.808000000001</v>
      </c>
      <c r="F33" s="162">
        <v>18992.374</v>
      </c>
      <c r="G33" s="162">
        <f t="shared" si="0"/>
        <v>1255409.814</v>
      </c>
      <c r="H33" s="132"/>
      <c r="I33" s="166">
        <f t="shared" si="2"/>
        <v>1.7997858559687607E-2</v>
      </c>
      <c r="J33" s="166">
        <f t="shared" si="3"/>
        <v>-3.819311131041736E-2</v>
      </c>
      <c r="K33" s="166">
        <f t="shared" si="4"/>
        <v>0.10539626986965933</v>
      </c>
      <c r="L33" s="166">
        <f t="shared" si="5"/>
        <v>4.8185100368700828E-2</v>
      </c>
      <c r="M33" s="166">
        <f t="shared" si="6"/>
        <v>-1.7539635755131622E-3</v>
      </c>
    </row>
    <row r="34" spans="1:13">
      <c r="A34" s="137" t="s">
        <v>4</v>
      </c>
      <c r="B34" s="161">
        <v>40940</v>
      </c>
      <c r="C34" s="162">
        <v>709274.59399999992</v>
      </c>
      <c r="D34" s="162">
        <v>504994.27799999999</v>
      </c>
      <c r="E34" s="162">
        <v>18035.322</v>
      </c>
      <c r="F34" s="162">
        <v>18446.042000000001</v>
      </c>
      <c r="G34" s="162">
        <f t="shared" si="0"/>
        <v>1250750.2359999998</v>
      </c>
      <c r="H34" s="132"/>
      <c r="I34" s="166">
        <f t="shared" si="2"/>
        <v>5.9695218019408136E-2</v>
      </c>
      <c r="J34" s="166">
        <f t="shared" si="3"/>
        <v>0.17314460646963026</v>
      </c>
      <c r="K34" s="166">
        <f t="shared" si="4"/>
        <v>0.18276141101736854</v>
      </c>
      <c r="L34" s="166">
        <f t="shared" si="5"/>
        <v>0.11843011719418395</v>
      </c>
      <c r="M34" s="166">
        <f t="shared" si="6"/>
        <v>0.10536900989124476</v>
      </c>
    </row>
    <row r="35" spans="1:13">
      <c r="A35" s="137" t="s">
        <v>6</v>
      </c>
      <c r="B35" s="161">
        <v>40969</v>
      </c>
      <c r="C35" s="162">
        <v>743266.42799999996</v>
      </c>
      <c r="D35" s="162">
        <v>435574.66399999999</v>
      </c>
      <c r="E35" s="162">
        <v>17629.304</v>
      </c>
      <c r="F35" s="162">
        <v>17605.366000000002</v>
      </c>
      <c r="G35" s="162">
        <f t="shared" si="0"/>
        <v>1214075.7619999999</v>
      </c>
      <c r="H35" s="132"/>
      <c r="I35" s="166">
        <f t="shared" si="2"/>
        <v>8.4083332523481324E-3</v>
      </c>
      <c r="J35" s="166">
        <f t="shared" si="3"/>
        <v>-4.2212885370502828E-2</v>
      </c>
      <c r="K35" s="166">
        <f t="shared" si="4"/>
        <v>7.3036825058754529E-2</v>
      </c>
      <c r="L35" s="166">
        <f t="shared" si="5"/>
        <v>2.3003473432794852E-2</v>
      </c>
      <c r="M35" s="166">
        <f t="shared" si="6"/>
        <v>-9.3056518803111832E-3</v>
      </c>
    </row>
    <row r="36" spans="1:13">
      <c r="A36" s="137" t="s">
        <v>8</v>
      </c>
      <c r="B36" s="161">
        <v>41000</v>
      </c>
      <c r="C36" s="162">
        <v>690431.38899999997</v>
      </c>
      <c r="D36" s="162">
        <v>400845.01500000001</v>
      </c>
      <c r="E36" s="162">
        <v>16674.282999999999</v>
      </c>
      <c r="F36" s="162">
        <v>16081.609</v>
      </c>
      <c r="G36" s="162">
        <f t="shared" si="0"/>
        <v>1124032.2960000001</v>
      </c>
      <c r="H36" s="132"/>
      <c r="I36" s="166">
        <f t="shared" si="2"/>
        <v>-1.0202504636644627E-2</v>
      </c>
      <c r="J36" s="166">
        <f t="shared" si="3"/>
        <v>1.8682814161201433E-2</v>
      </c>
      <c r="K36" s="166">
        <f t="shared" si="4"/>
        <v>0.11349265210162329</v>
      </c>
      <c r="L36" s="166">
        <f t="shared" si="5"/>
        <v>2.5076549557651706E-2</v>
      </c>
      <c r="M36" s="166">
        <f t="shared" si="6"/>
        <v>2.0751970961536692E-3</v>
      </c>
    </row>
    <row r="37" spans="1:13">
      <c r="A37" s="137" t="s">
        <v>6</v>
      </c>
      <c r="B37" s="161">
        <v>41030</v>
      </c>
      <c r="C37" s="162">
        <v>722883.80999999994</v>
      </c>
      <c r="D37" s="162">
        <v>445430.69</v>
      </c>
      <c r="E37" s="162">
        <v>17500.306</v>
      </c>
      <c r="F37" s="162">
        <v>17085.057000000001</v>
      </c>
      <c r="G37" s="162">
        <f t="shared" si="0"/>
        <v>1202899.8630000001</v>
      </c>
      <c r="H37" s="132"/>
      <c r="I37" s="166">
        <f t="shared" si="2"/>
        <v>7.5192824366407951E-3</v>
      </c>
      <c r="J37" s="166">
        <f t="shared" si="3"/>
        <v>-2.0596054911259043E-2</v>
      </c>
      <c r="K37" s="166">
        <f t="shared" si="4"/>
        <v>8.5227839290861418E-2</v>
      </c>
      <c r="L37" s="166">
        <f t="shared" si="5"/>
        <v>8.8145951395788291E-3</v>
      </c>
      <c r="M37" s="166">
        <f t="shared" si="6"/>
        <v>-2.0312619346989358E-3</v>
      </c>
    </row>
    <row r="38" spans="1:13">
      <c r="A38" s="137" t="s">
        <v>11</v>
      </c>
      <c r="B38" s="161">
        <v>41061</v>
      </c>
      <c r="C38" s="162">
        <v>726496.47800000012</v>
      </c>
      <c r="D38" s="162">
        <v>533622.77300000004</v>
      </c>
      <c r="E38" s="162">
        <v>17488.191000000003</v>
      </c>
      <c r="F38" s="162">
        <v>18297.377</v>
      </c>
      <c r="G38" s="162">
        <f t="shared" si="0"/>
        <v>1295904.8190000004</v>
      </c>
      <c r="H38" s="132"/>
      <c r="I38" s="166">
        <f t="shared" si="2"/>
        <v>-3.6115275960613147E-4</v>
      </c>
      <c r="J38" s="166">
        <f t="shared" si="3"/>
        <v>5.9703405845257018E-2</v>
      </c>
      <c r="K38" s="166">
        <f t="shared" si="4"/>
        <v>7.536101062234124E-3</v>
      </c>
      <c r="L38" s="166">
        <f t="shared" si="5"/>
        <v>1.1426669263218114E-2</v>
      </c>
      <c r="M38" s="166">
        <f t="shared" si="6"/>
        <v>2.3811056271846098E-2</v>
      </c>
    </row>
    <row r="39" spans="1:13">
      <c r="A39" s="137" t="s">
        <v>11</v>
      </c>
      <c r="B39" s="161">
        <v>41091</v>
      </c>
      <c r="C39" s="162">
        <v>769400.951</v>
      </c>
      <c r="D39" s="162">
        <v>611547.93500000006</v>
      </c>
      <c r="E39" s="162">
        <v>17754.477999999999</v>
      </c>
      <c r="F39" s="162">
        <v>20077.276000000002</v>
      </c>
      <c r="G39" s="162">
        <f t="shared" si="0"/>
        <v>1418780.64</v>
      </c>
      <c r="H39" s="132"/>
      <c r="I39" s="166">
        <f t="shared" si="2"/>
        <v>7.8110684100927141E-3</v>
      </c>
      <c r="J39" s="166">
        <f t="shared" si="3"/>
        <v>2.347455046500424E-2</v>
      </c>
      <c r="K39" s="166">
        <f t="shared" si="4"/>
        <v>-4.7850779699335266E-2</v>
      </c>
      <c r="L39" s="166">
        <f t="shared" si="5"/>
        <v>2.1723579251495151E-2</v>
      </c>
      <c r="M39" s="166">
        <f t="shared" si="6"/>
        <v>1.3953431690816753E-2</v>
      </c>
    </row>
    <row r="40" spans="1:13">
      <c r="A40" s="137" t="s">
        <v>8</v>
      </c>
      <c r="B40" s="161">
        <v>41122</v>
      </c>
      <c r="C40" s="162">
        <v>796380.71699999995</v>
      </c>
      <c r="D40" s="162">
        <v>674625.522</v>
      </c>
      <c r="E40" s="162">
        <v>18556.862000000001</v>
      </c>
      <c r="F40" s="162">
        <v>21154.616999999998</v>
      </c>
      <c r="G40" s="162">
        <f t="shared" si="0"/>
        <v>1510717.7180000001</v>
      </c>
      <c r="H40" s="132"/>
      <c r="I40" s="166">
        <f t="shared" si="2"/>
        <v>2.5508461473153332E-2</v>
      </c>
      <c r="J40" s="166">
        <f t="shared" si="3"/>
        <v>5.4700195379493444E-2</v>
      </c>
      <c r="K40" s="166">
        <f t="shared" si="4"/>
        <v>5.5766377617454399E-3</v>
      </c>
      <c r="L40" s="166">
        <f t="shared" si="5"/>
        <v>1.375939122155212E-2</v>
      </c>
      <c r="M40" s="166">
        <f t="shared" si="6"/>
        <v>3.7915709969216671E-2</v>
      </c>
    </row>
    <row r="41" spans="1:13">
      <c r="A41" s="137" t="s">
        <v>15</v>
      </c>
      <c r="B41" s="161">
        <v>41153</v>
      </c>
      <c r="C41" s="162">
        <v>762814.12600000005</v>
      </c>
      <c r="D41" s="162">
        <v>513298.40500000003</v>
      </c>
      <c r="E41" s="162">
        <v>17123.84</v>
      </c>
      <c r="F41" s="162">
        <v>18324.184000000001</v>
      </c>
      <c r="G41" s="162">
        <f t="shared" si="0"/>
        <v>1311560.5549999999</v>
      </c>
      <c r="H41" s="132"/>
      <c r="I41" s="166">
        <f t="shared" si="2"/>
        <v>1.0031603346885021E-3</v>
      </c>
      <c r="J41" s="166">
        <f t="shared" si="3"/>
        <v>-7.4816068338763864E-2</v>
      </c>
      <c r="K41" s="166">
        <f t="shared" si="4"/>
        <v>2.6076635530146941E-2</v>
      </c>
      <c r="L41" s="166">
        <f t="shared" si="5"/>
        <v>-2.1703402071806877E-2</v>
      </c>
      <c r="M41" s="166">
        <f t="shared" si="6"/>
        <v>-3.0108757347359627E-2</v>
      </c>
    </row>
    <row r="42" spans="1:13">
      <c r="A42" s="137" t="s">
        <v>17</v>
      </c>
      <c r="B42" s="161">
        <v>41183</v>
      </c>
      <c r="C42" s="162">
        <v>764785.58000000007</v>
      </c>
      <c r="D42" s="162">
        <v>450004.18300000002</v>
      </c>
      <c r="E42" s="162">
        <v>17689.319</v>
      </c>
      <c r="F42" s="162">
        <v>17510.093000000001</v>
      </c>
      <c r="G42" s="162">
        <f t="shared" si="0"/>
        <v>1249989.175</v>
      </c>
      <c r="H42" s="132"/>
      <c r="I42" s="166">
        <f t="shared" si="2"/>
        <v>-2.0391251813656863E-2</v>
      </c>
      <c r="J42" s="166">
        <f t="shared" si="3"/>
        <v>2.1243770387902039E-3</v>
      </c>
      <c r="K42" s="166">
        <f t="shared" si="4"/>
        <v>-1.9312161386204618E-3</v>
      </c>
      <c r="L42" s="166">
        <f t="shared" si="5"/>
        <v>-1.736460719877897E-2</v>
      </c>
      <c r="M42" s="166">
        <f t="shared" si="6"/>
        <v>-1.2099327381211999E-2</v>
      </c>
    </row>
    <row r="43" spans="1:13">
      <c r="A43" s="137" t="s">
        <v>19</v>
      </c>
      <c r="B43" s="161">
        <v>41214</v>
      </c>
      <c r="C43" s="162">
        <v>720190.53800000006</v>
      </c>
      <c r="D43" s="162">
        <v>370426.86200000002</v>
      </c>
      <c r="E43" s="162">
        <v>17357.690000000002</v>
      </c>
      <c r="F43" s="162">
        <v>16314.323</v>
      </c>
      <c r="G43" s="162">
        <f t="shared" si="0"/>
        <v>1124289.4130000002</v>
      </c>
      <c r="H43" s="132"/>
      <c r="I43" s="166">
        <f t="shared" si="2"/>
        <v>-2.2834093386497667E-2</v>
      </c>
      <c r="J43" s="166">
        <f t="shared" si="3"/>
        <v>-9.8177976575286596E-4</v>
      </c>
      <c r="K43" s="166">
        <f t="shared" si="4"/>
        <v>3.5807300835368094E-2</v>
      </c>
      <c r="L43" s="166">
        <f t="shared" si="5"/>
        <v>-3.6299835600047348E-2</v>
      </c>
      <c r="M43" s="166">
        <f t="shared" si="6"/>
        <v>-1.5074659502439913E-2</v>
      </c>
    </row>
    <row r="44" spans="1:13">
      <c r="A44" s="137" t="s">
        <v>21</v>
      </c>
      <c r="B44" s="161">
        <v>41244</v>
      </c>
      <c r="C44" s="162">
        <v>728329.85</v>
      </c>
      <c r="D44" s="162">
        <v>422629.46899999998</v>
      </c>
      <c r="E44" s="162">
        <v>17742.492999999999</v>
      </c>
      <c r="F44" s="162">
        <v>17467.874</v>
      </c>
      <c r="G44" s="162">
        <f t="shared" si="0"/>
        <v>1186169.686</v>
      </c>
      <c r="H44" s="132"/>
      <c r="I44" s="166">
        <f t="shared" si="2"/>
        <v>-3.8360686458218218E-2</v>
      </c>
      <c r="J44" s="166">
        <f t="shared" si="3"/>
        <v>1.4584630983657254E-2</v>
      </c>
      <c r="K44" s="166">
        <f t="shared" si="4"/>
        <v>-3.9272537905657989E-3</v>
      </c>
      <c r="L44" s="166">
        <f t="shared" si="5"/>
        <v>-4.9352915309729961E-2</v>
      </c>
      <c r="M44" s="166">
        <f t="shared" si="6"/>
        <v>-1.9795696271206253E-2</v>
      </c>
    </row>
    <row r="45" spans="1:13">
      <c r="A45" s="137" t="s">
        <v>2</v>
      </c>
      <c r="B45" s="161">
        <v>41275</v>
      </c>
      <c r="C45" s="162">
        <v>731547.76699999999</v>
      </c>
      <c r="D45" s="162">
        <v>446397.538</v>
      </c>
      <c r="E45" s="162">
        <v>17905.939999999999</v>
      </c>
      <c r="F45" s="162">
        <v>17901.314999999999</v>
      </c>
      <c r="G45" s="162">
        <f t="shared" si="0"/>
        <v>1213752.5599999998</v>
      </c>
      <c r="H45" s="132"/>
      <c r="I45" s="166">
        <f t="shared" si="2"/>
        <v>-3.5264103927314938E-2</v>
      </c>
      <c r="J45" s="166">
        <f t="shared" si="3"/>
        <v>-2.8746089011551734E-2</v>
      </c>
      <c r="K45" s="166">
        <f t="shared" si="4"/>
        <v>-3.3146563938459939E-2</v>
      </c>
      <c r="L45" s="166">
        <f t="shared" si="5"/>
        <v>-5.7447215392873008E-2</v>
      </c>
      <c r="M45" s="166">
        <f t="shared" si="6"/>
        <v>-3.3182195594975816E-2</v>
      </c>
    </row>
    <row r="46" spans="1:13">
      <c r="A46" s="137" t="s">
        <v>4</v>
      </c>
      <c r="B46" s="161">
        <v>41306</v>
      </c>
      <c r="C46" s="162">
        <v>661192.56799999997</v>
      </c>
      <c r="D46" s="162">
        <v>423859.51899999997</v>
      </c>
      <c r="E46" s="162">
        <v>15557.020999999999</v>
      </c>
      <c r="F46" s="162">
        <v>16183.971</v>
      </c>
      <c r="G46" s="162">
        <f t="shared" si="0"/>
        <v>1116793.0789999997</v>
      </c>
      <c r="H46" s="132"/>
      <c r="I46" s="166">
        <f t="shared" si="2"/>
        <v>-6.779042476178132E-2</v>
      </c>
      <c r="J46" s="166">
        <f t="shared" si="3"/>
        <v>-0.16066470955142198</v>
      </c>
      <c r="K46" s="166">
        <f t="shared" si="4"/>
        <v>-0.13741373733166518</v>
      </c>
      <c r="L46" s="166">
        <f t="shared" si="5"/>
        <v>-0.12263178192915325</v>
      </c>
      <c r="M46" s="166">
        <f t="shared" si="6"/>
        <v>-0.10710144451253989</v>
      </c>
    </row>
    <row r="47" spans="1:13">
      <c r="A47" s="137" t="s">
        <v>6</v>
      </c>
      <c r="B47" s="161">
        <v>41334</v>
      </c>
      <c r="C47" s="162">
        <v>713335.7840000001</v>
      </c>
      <c r="D47" s="162">
        <v>425376.97899999999</v>
      </c>
      <c r="E47" s="162">
        <v>15413.319000000001</v>
      </c>
      <c r="F47" s="162">
        <v>16424.071</v>
      </c>
      <c r="G47" s="162">
        <f t="shared" si="0"/>
        <v>1170550.1529999999</v>
      </c>
      <c r="H47" s="132"/>
      <c r="I47" s="166">
        <f t="shared" si="2"/>
        <v>-4.0269064863507897E-2</v>
      </c>
      <c r="J47" s="166">
        <f t="shared" si="3"/>
        <v>-2.3412025176928086E-2</v>
      </c>
      <c r="K47" s="166">
        <f t="shared" si="4"/>
        <v>-0.12569894988480534</v>
      </c>
      <c r="L47" s="166">
        <f t="shared" si="5"/>
        <v>-6.709857664986929E-2</v>
      </c>
      <c r="M47" s="166">
        <f t="shared" si="6"/>
        <v>-3.5850817850360817E-2</v>
      </c>
    </row>
    <row r="48" spans="1:13">
      <c r="A48" s="137" t="s">
        <v>8</v>
      </c>
      <c r="B48" s="161">
        <v>41365</v>
      </c>
      <c r="C48" s="162">
        <v>697674.48</v>
      </c>
      <c r="D48" s="162">
        <v>397341.58600000001</v>
      </c>
      <c r="E48" s="162">
        <v>14572.24</v>
      </c>
      <c r="F48" s="162">
        <v>15881.964</v>
      </c>
      <c r="G48" s="162">
        <f t="shared" si="0"/>
        <v>1125470.27</v>
      </c>
      <c r="H48" s="132"/>
      <c r="I48" s="166">
        <f t="shared" si="2"/>
        <v>1.0490674548401913E-2</v>
      </c>
      <c r="J48" s="166">
        <f t="shared" si="3"/>
        <v>-8.7401086926327531E-3</v>
      </c>
      <c r="K48" s="166">
        <f t="shared" si="4"/>
        <v>-0.12606497082963031</v>
      </c>
      <c r="L48" s="166">
        <f t="shared" si="5"/>
        <v>-1.2414491609639366E-2</v>
      </c>
      <c r="M48" s="166">
        <f t="shared" si="6"/>
        <v>1.2792995406956109E-3</v>
      </c>
    </row>
    <row r="49" spans="1:13">
      <c r="A49" s="137" t="s">
        <v>6</v>
      </c>
      <c r="B49" s="161">
        <v>41395</v>
      </c>
      <c r="C49" s="162">
        <v>705570.51</v>
      </c>
      <c r="D49" s="162">
        <v>441813.67700000003</v>
      </c>
      <c r="E49" s="162">
        <v>15700.99</v>
      </c>
      <c r="F49" s="162">
        <v>16674.153999999999</v>
      </c>
      <c r="G49" s="162">
        <f t="shared" si="0"/>
        <v>1179759.331</v>
      </c>
      <c r="H49" s="132"/>
      <c r="I49" s="166">
        <f t="shared" si="2"/>
        <v>-2.3950321974979483E-2</v>
      </c>
      <c r="J49" s="166">
        <f t="shared" si="3"/>
        <v>-8.120259966819976E-3</v>
      </c>
      <c r="K49" s="166">
        <f t="shared" si="4"/>
        <v>-0.10281625932712268</v>
      </c>
      <c r="L49" s="166">
        <f t="shared" si="5"/>
        <v>-2.405043190666567E-2</v>
      </c>
      <c r="M49" s="166">
        <f t="shared" si="6"/>
        <v>-1.9237288748448433E-2</v>
      </c>
    </row>
    <row r="50" spans="1:13">
      <c r="A50" s="137" t="s">
        <v>11</v>
      </c>
      <c r="B50" s="161">
        <v>41426</v>
      </c>
      <c r="C50" s="162">
        <v>685606.64899999998</v>
      </c>
      <c r="D50" s="162">
        <v>480233.98499999999</v>
      </c>
      <c r="E50" s="162">
        <v>15762.797</v>
      </c>
      <c r="F50" s="162">
        <v>16563.982</v>
      </c>
      <c r="G50" s="162">
        <f t="shared" si="0"/>
        <v>1198167.4130000002</v>
      </c>
      <c r="H50" s="132"/>
      <c r="I50" s="166">
        <f t="shared" si="2"/>
        <v>-5.6283588755402292E-2</v>
      </c>
      <c r="J50" s="166">
        <f t="shared" si="3"/>
        <v>-0.10004968060086905</v>
      </c>
      <c r="K50" s="166">
        <f t="shared" si="4"/>
        <v>-9.8660518975347555E-2</v>
      </c>
      <c r="L50" s="166">
        <f t="shared" si="5"/>
        <v>-9.4734616879785571E-2</v>
      </c>
      <c r="M50" s="166">
        <f t="shared" si="6"/>
        <v>-7.5420204143866298E-2</v>
      </c>
    </row>
    <row r="51" spans="1:13">
      <c r="A51" s="137" t="s">
        <v>11</v>
      </c>
      <c r="B51" s="161">
        <v>41456</v>
      </c>
      <c r="C51" s="162">
        <v>749903.027</v>
      </c>
      <c r="D51" s="162">
        <v>621099.28599999996</v>
      </c>
      <c r="E51" s="162">
        <v>17866.71</v>
      </c>
      <c r="F51" s="162">
        <v>18864.821</v>
      </c>
      <c r="G51" s="162">
        <f t="shared" si="0"/>
        <v>1407733.844</v>
      </c>
      <c r="H51" s="132"/>
      <c r="I51" s="166">
        <f t="shared" si="2"/>
        <v>-2.5341694697229467E-2</v>
      </c>
      <c r="J51" s="166">
        <f t="shared" si="3"/>
        <v>1.5618319437216144E-2</v>
      </c>
      <c r="K51" s="166">
        <f t="shared" si="4"/>
        <v>6.3213348204322894E-3</v>
      </c>
      <c r="L51" s="166">
        <f t="shared" si="5"/>
        <v>-6.038941736916914E-2</v>
      </c>
      <c r="M51" s="166">
        <f t="shared" si="6"/>
        <v>-7.7861197767682411E-3</v>
      </c>
    </row>
    <row r="52" spans="1:13">
      <c r="A52" s="137" t="s">
        <v>8</v>
      </c>
      <c r="B52" s="161">
        <v>41487</v>
      </c>
      <c r="C52" s="162">
        <v>770561.65300000005</v>
      </c>
      <c r="D52" s="162">
        <v>632061.125</v>
      </c>
      <c r="E52" s="162">
        <v>18953.246999999999</v>
      </c>
      <c r="F52" s="162">
        <v>20347.631000000001</v>
      </c>
      <c r="G52" s="162">
        <f t="shared" si="0"/>
        <v>1441923.656</v>
      </c>
      <c r="H52" s="132"/>
      <c r="I52" s="166">
        <f t="shared" si="2"/>
        <v>-3.2420503722467631E-2</v>
      </c>
      <c r="J52" s="166">
        <f t="shared" si="3"/>
        <v>-6.3093369005390199E-2</v>
      </c>
      <c r="K52" s="166">
        <f t="shared" si="4"/>
        <v>2.1360561931214272E-2</v>
      </c>
      <c r="L52" s="166">
        <f t="shared" si="5"/>
        <v>-3.814703901280736E-2</v>
      </c>
      <c r="M52" s="166">
        <f t="shared" si="6"/>
        <v>-4.5537337108268572E-2</v>
      </c>
    </row>
    <row r="53" spans="1:13">
      <c r="A53" s="137" t="s">
        <v>15</v>
      </c>
      <c r="B53" s="161">
        <v>41518</v>
      </c>
      <c r="C53" s="162">
        <v>723400.34199999995</v>
      </c>
      <c r="D53" s="162">
        <v>512909.087</v>
      </c>
      <c r="E53" s="162">
        <v>17325.048999999999</v>
      </c>
      <c r="F53" s="162">
        <v>18281.716</v>
      </c>
      <c r="G53" s="162">
        <f t="shared" si="0"/>
        <v>1271916.1940000001</v>
      </c>
      <c r="H53" s="132"/>
      <c r="I53" s="166">
        <f t="shared" si="2"/>
        <v>-5.1668922554798269E-2</v>
      </c>
      <c r="J53" s="166">
        <f t="shared" si="3"/>
        <v>-7.5846329582895944E-4</v>
      </c>
      <c r="K53" s="166">
        <f t="shared" si="4"/>
        <v>1.1750226584691159E-2</v>
      </c>
      <c r="L53" s="166">
        <f t="shared" si="5"/>
        <v>-2.3175929689420727E-3</v>
      </c>
      <c r="M53" s="166">
        <f t="shared" si="6"/>
        <v>-3.0226862838216295E-2</v>
      </c>
    </row>
    <row r="54" spans="1:13">
      <c r="A54" s="137" t="s">
        <v>17</v>
      </c>
      <c r="B54" s="161">
        <v>41548</v>
      </c>
      <c r="C54" s="162">
        <v>749228.50699999998</v>
      </c>
      <c r="D54" s="162">
        <v>461900.10700000002</v>
      </c>
      <c r="E54" s="162">
        <v>16943.32</v>
      </c>
      <c r="F54" s="162">
        <v>17786.451000000001</v>
      </c>
      <c r="G54" s="162">
        <f t="shared" si="0"/>
        <v>1245858.3850000002</v>
      </c>
      <c r="H54" s="132"/>
      <c r="I54" s="166">
        <f t="shared" si="2"/>
        <v>-2.0341744675677731E-2</v>
      </c>
      <c r="J54" s="166">
        <f t="shared" si="3"/>
        <v>2.6435140937345558E-2</v>
      </c>
      <c r="K54" s="166">
        <f t="shared" si="4"/>
        <v>-4.217228486862612E-2</v>
      </c>
      <c r="L54" s="166">
        <f t="shared" si="5"/>
        <v>1.5782783106863096E-2</v>
      </c>
      <c r="M54" s="166">
        <f t="shared" si="6"/>
        <v>-3.3046606183607663E-3</v>
      </c>
    </row>
    <row r="55" spans="1:13">
      <c r="A55" s="137" t="s">
        <v>19</v>
      </c>
      <c r="B55" s="161">
        <v>41579</v>
      </c>
      <c r="C55" s="162">
        <v>711946.71900000004</v>
      </c>
      <c r="D55" s="162">
        <v>393659.44199999998</v>
      </c>
      <c r="E55" s="162">
        <v>17486.055</v>
      </c>
      <c r="F55" s="162">
        <v>16824.163</v>
      </c>
      <c r="G55" s="162">
        <f t="shared" si="0"/>
        <v>1139916.379</v>
      </c>
      <c r="H55" s="132"/>
      <c r="I55" s="166">
        <f t="shared" si="2"/>
        <v>-1.1446719395805216E-2</v>
      </c>
      <c r="J55" s="166">
        <f t="shared" si="3"/>
        <v>6.2718399725557594E-2</v>
      </c>
      <c r="K55" s="166">
        <f t="shared" si="4"/>
        <v>7.3952812845485827E-3</v>
      </c>
      <c r="L55" s="166">
        <f t="shared" si="5"/>
        <v>3.125106693057389E-2</v>
      </c>
      <c r="M55" s="166">
        <f t="shared" si="6"/>
        <v>1.3899415772582469E-2</v>
      </c>
    </row>
    <row r="56" spans="1:13">
      <c r="A56" s="137" t="s">
        <v>21</v>
      </c>
      <c r="B56" s="161">
        <v>41609</v>
      </c>
      <c r="C56" s="162">
        <v>723719.14899999998</v>
      </c>
      <c r="D56" s="162">
        <v>436888.46399999998</v>
      </c>
      <c r="E56" s="162">
        <v>18473.376</v>
      </c>
      <c r="F56" s="162">
        <v>17934.409</v>
      </c>
      <c r="G56" s="162">
        <f t="shared" si="0"/>
        <v>1197015.3979999998</v>
      </c>
      <c r="H56" s="132"/>
      <c r="I56" s="166">
        <f t="shared" si="2"/>
        <v>-6.3305121985595125E-3</v>
      </c>
      <c r="J56" s="166">
        <f t="shared" si="3"/>
        <v>3.3738761837263098E-2</v>
      </c>
      <c r="K56" s="166">
        <f t="shared" si="4"/>
        <v>4.1193929173312993E-2</v>
      </c>
      <c r="L56" s="166">
        <f t="shared" si="5"/>
        <v>2.6708172957968346E-2</v>
      </c>
      <c r="M56" s="166">
        <f t="shared" si="6"/>
        <v>9.1434742668003999E-3</v>
      </c>
    </row>
    <row r="57" spans="1:13">
      <c r="A57" s="137" t="s">
        <v>2</v>
      </c>
      <c r="B57" s="161">
        <v>41640</v>
      </c>
      <c r="C57" s="162">
        <v>723540.223</v>
      </c>
      <c r="D57" s="162">
        <v>426007.84700000001</v>
      </c>
      <c r="E57" s="162">
        <v>18805.79</v>
      </c>
      <c r="F57" s="162">
        <v>18003.384999999998</v>
      </c>
      <c r="G57" s="162">
        <f t="shared" si="0"/>
        <v>1186357.2450000001</v>
      </c>
      <c r="H57" s="132"/>
      <c r="I57" s="166">
        <f t="shared" si="2"/>
        <v>-1.0946030267904527E-2</v>
      </c>
      <c r="J57" s="166">
        <f t="shared" si="3"/>
        <v>-4.5676083007429091E-2</v>
      </c>
      <c r="K57" s="166">
        <f t="shared" si="4"/>
        <v>5.0254273162984031E-2</v>
      </c>
      <c r="L57" s="166">
        <f t="shared" si="5"/>
        <v>5.7018157604622477E-3</v>
      </c>
      <c r="M57" s="166">
        <f t="shared" si="6"/>
        <v>-2.2570757749833081E-2</v>
      </c>
    </row>
    <row r="58" spans="1:13">
      <c r="A58" s="137" t="s">
        <v>4</v>
      </c>
      <c r="B58" s="161">
        <v>41671</v>
      </c>
      <c r="C58" s="162">
        <v>658529.37600000005</v>
      </c>
      <c r="D58" s="162">
        <v>384938.37699999998</v>
      </c>
      <c r="E58" s="162">
        <v>17215.982</v>
      </c>
      <c r="F58" s="162">
        <v>16105.213</v>
      </c>
      <c r="G58" s="162">
        <f t="shared" si="0"/>
        <v>1076788.9480000001</v>
      </c>
      <c r="H58" s="132"/>
      <c r="I58" s="166">
        <f t="shared" si="2"/>
        <v>-4.0278613657979134E-3</v>
      </c>
      <c r="J58" s="166">
        <f t="shared" si="3"/>
        <v>-9.182557016019266E-2</v>
      </c>
      <c r="K58" s="166">
        <f t="shared" si="4"/>
        <v>0.10663744684795384</v>
      </c>
      <c r="L58" s="166">
        <f t="shared" si="5"/>
        <v>-4.8664199904955296E-3</v>
      </c>
      <c r="M58" s="166">
        <f t="shared" si="6"/>
        <v>-3.5820539858484879E-2</v>
      </c>
    </row>
    <row r="59" spans="1:13">
      <c r="A59" s="137" t="s">
        <v>6</v>
      </c>
      <c r="B59" s="161">
        <v>41699</v>
      </c>
      <c r="C59" s="162">
        <v>708320.02300000004</v>
      </c>
      <c r="D59" s="162">
        <v>414637.70899999997</v>
      </c>
      <c r="E59" s="162">
        <v>17735.596000000001</v>
      </c>
      <c r="F59" s="162">
        <v>17021.309000000001</v>
      </c>
      <c r="G59" s="162">
        <f t="shared" si="0"/>
        <v>1157714.6369999999</v>
      </c>
      <c r="H59" s="132"/>
      <c r="I59" s="166">
        <f t="shared" si="2"/>
        <v>-7.031416497675691E-3</v>
      </c>
      <c r="J59" s="166">
        <f t="shared" si="3"/>
        <v>-2.5246476725765632E-2</v>
      </c>
      <c r="K59" s="166">
        <f t="shared" si="4"/>
        <v>0.15066690049041354</v>
      </c>
      <c r="L59" s="166">
        <f t="shared" si="5"/>
        <v>3.6363578798459972E-2</v>
      </c>
      <c r="M59" s="166">
        <f t="shared" si="6"/>
        <v>-1.0965370400494168E-2</v>
      </c>
    </row>
    <row r="60" spans="1:13">
      <c r="A60" s="137" t="s">
        <v>8</v>
      </c>
      <c r="B60" s="161">
        <v>41730</v>
      </c>
      <c r="C60" s="162">
        <v>677097.96299999999</v>
      </c>
      <c r="D60" s="162">
        <v>389252.64500000002</v>
      </c>
      <c r="E60" s="162">
        <v>14795.035</v>
      </c>
      <c r="F60" s="162">
        <v>15727.156000000001</v>
      </c>
      <c r="G60" s="162">
        <f t="shared" si="0"/>
        <v>1096872.7989999999</v>
      </c>
      <c r="H60" s="132"/>
      <c r="I60" s="166">
        <f t="shared" si="2"/>
        <v>-2.94930051046155E-2</v>
      </c>
      <c r="J60" s="166">
        <f t="shared" si="3"/>
        <v>-2.0357650155450879E-2</v>
      </c>
      <c r="K60" s="166">
        <f t="shared" si="4"/>
        <v>1.5289001553638881E-2</v>
      </c>
      <c r="L60" s="166">
        <f t="shared" si="5"/>
        <v>-9.7474090735880647E-3</v>
      </c>
      <c r="M60" s="166">
        <f t="shared" si="6"/>
        <v>-2.5409352661088236E-2</v>
      </c>
    </row>
    <row r="61" spans="1:13">
      <c r="A61" s="137" t="s">
        <v>6</v>
      </c>
      <c r="B61" s="161">
        <v>41760</v>
      </c>
      <c r="C61" s="162">
        <v>698239.76599999995</v>
      </c>
      <c r="D61" s="162">
        <v>437273.74099999998</v>
      </c>
      <c r="E61" s="162">
        <v>17087.834999999999</v>
      </c>
      <c r="F61" s="162">
        <v>16575.368999999999</v>
      </c>
      <c r="G61" s="162">
        <f t="shared" si="0"/>
        <v>1169176.7109999999</v>
      </c>
      <c r="H61" s="132"/>
      <c r="I61" s="166">
        <f t="shared" si="2"/>
        <v>-1.0389810651241782E-2</v>
      </c>
      <c r="J61" s="166">
        <f t="shared" si="3"/>
        <v>-1.0275680080406469E-2</v>
      </c>
      <c r="K61" s="166">
        <f t="shared" si="4"/>
        <v>8.8328506673782892E-2</v>
      </c>
      <c r="L61" s="166">
        <f t="shared" si="5"/>
        <v>-5.9244385052459325E-3</v>
      </c>
      <c r="M61" s="166">
        <f t="shared" si="6"/>
        <v>-8.9701515571231072E-3</v>
      </c>
    </row>
    <row r="62" spans="1:13">
      <c r="A62" s="137" t="s">
        <v>11</v>
      </c>
      <c r="B62" s="161">
        <v>41791</v>
      </c>
      <c r="C62" s="162">
        <v>689250.424</v>
      </c>
      <c r="D62" s="162">
        <v>508286.587</v>
      </c>
      <c r="E62" s="162">
        <v>17314.453999999998</v>
      </c>
      <c r="F62" s="162">
        <v>17193.77</v>
      </c>
      <c r="G62" s="162">
        <f t="shared" si="0"/>
        <v>1232045.2349999999</v>
      </c>
      <c r="H62" s="132"/>
      <c r="I62" s="166">
        <f t="shared" si="2"/>
        <v>5.3146727869612942E-3</v>
      </c>
      <c r="J62" s="166">
        <f t="shared" si="3"/>
        <v>5.841444561654674E-2</v>
      </c>
      <c r="K62" s="166">
        <f t="shared" si="4"/>
        <v>9.8437923168077202E-2</v>
      </c>
      <c r="L62" s="166">
        <f t="shared" si="5"/>
        <v>3.8021533710915767E-2</v>
      </c>
      <c r="M62" s="166">
        <f t="shared" si="6"/>
        <v>2.8274698203630599E-2</v>
      </c>
    </row>
    <row r="63" spans="1:13">
      <c r="A63" s="137" t="s">
        <v>11</v>
      </c>
      <c r="B63" s="161">
        <v>41821</v>
      </c>
      <c r="C63" s="162">
        <v>732854.78300000005</v>
      </c>
      <c r="D63" s="162">
        <v>600173.576</v>
      </c>
      <c r="E63" s="162">
        <v>18277.513999999999</v>
      </c>
      <c r="F63" s="162">
        <v>18831.48</v>
      </c>
      <c r="G63" s="162">
        <f t="shared" si="0"/>
        <v>1370137.3530000001</v>
      </c>
      <c r="H63" s="132"/>
      <c r="I63" s="166">
        <f t="shared" si="2"/>
        <v>-2.2733931436710875E-2</v>
      </c>
      <c r="J63" s="166">
        <f t="shared" si="3"/>
        <v>-3.3691408880479612E-2</v>
      </c>
      <c r="K63" s="166">
        <f t="shared" si="4"/>
        <v>2.2992705428139804E-2</v>
      </c>
      <c r="L63" s="166">
        <f t="shared" si="5"/>
        <v>-1.7673637083542859E-3</v>
      </c>
      <c r="M63" s="166">
        <f t="shared" si="6"/>
        <v>-2.6707101743871919E-2</v>
      </c>
    </row>
    <row r="64" spans="1:13">
      <c r="A64" s="137" t="s">
        <v>8</v>
      </c>
      <c r="B64" s="161">
        <v>41852</v>
      </c>
      <c r="C64" s="162">
        <v>748325.05</v>
      </c>
      <c r="D64" s="162">
        <v>628267.17599999998</v>
      </c>
      <c r="E64" s="162">
        <v>18626.178</v>
      </c>
      <c r="F64" s="162">
        <v>19811.751</v>
      </c>
      <c r="G64" s="162">
        <f t="shared" si="0"/>
        <v>1415030.155</v>
      </c>
      <c r="H64" s="132"/>
      <c r="I64" s="166">
        <f t="shared" si="2"/>
        <v>-2.8857655858459896E-2</v>
      </c>
      <c r="J64" s="166">
        <f t="shared" si="3"/>
        <v>-6.0025033180137743E-3</v>
      </c>
      <c r="K64" s="166">
        <f t="shared" si="4"/>
        <v>-1.7256620989532845E-2</v>
      </c>
      <c r="L64" s="166">
        <f t="shared" si="5"/>
        <v>-2.6336235407453668E-2</v>
      </c>
      <c r="M64" s="166">
        <f t="shared" si="6"/>
        <v>-1.8651126838853949E-2</v>
      </c>
    </row>
    <row r="65" spans="1:13">
      <c r="A65" s="137" t="s">
        <v>15</v>
      </c>
      <c r="B65" s="161">
        <v>41883</v>
      </c>
      <c r="C65" s="162">
        <v>749043.79399999999</v>
      </c>
      <c r="D65" s="162">
        <v>570628.11199999996</v>
      </c>
      <c r="E65" s="162">
        <v>18513.353999999999</v>
      </c>
      <c r="F65" s="162">
        <v>18718.125</v>
      </c>
      <c r="G65" s="162">
        <f t="shared" si="0"/>
        <v>1356903.385</v>
      </c>
      <c r="H65" s="132"/>
      <c r="I65" s="166">
        <f t="shared" si="2"/>
        <v>3.5448493055868724E-2</v>
      </c>
      <c r="J65" s="166">
        <f t="shared" si="3"/>
        <v>0.11253266214798008</v>
      </c>
      <c r="K65" s="166">
        <f t="shared" si="4"/>
        <v>6.8588839200397045E-2</v>
      </c>
      <c r="L65" s="166">
        <f t="shared" si="5"/>
        <v>2.3871336804488053E-2</v>
      </c>
      <c r="M65" s="166">
        <f t="shared" si="6"/>
        <v>6.6818231736422096E-2</v>
      </c>
    </row>
    <row r="66" spans="1:13">
      <c r="A66" s="137" t="s">
        <v>17</v>
      </c>
      <c r="B66" s="161">
        <v>41913</v>
      </c>
      <c r="C66" s="162">
        <v>763158.39399999997</v>
      </c>
      <c r="D66" s="162">
        <v>454723.85399999999</v>
      </c>
      <c r="E66" s="162">
        <v>18195.578000000001</v>
      </c>
      <c r="F66" s="162">
        <v>17689.238000000001</v>
      </c>
      <c r="G66" s="162">
        <f t="shared" si="0"/>
        <v>1253767.0639999998</v>
      </c>
      <c r="H66" s="132"/>
      <c r="I66" s="166">
        <f t="shared" si="2"/>
        <v>1.8592307780408657E-2</v>
      </c>
      <c r="J66" s="166">
        <f t="shared" si="3"/>
        <v>-1.5536374404866771E-2</v>
      </c>
      <c r="K66" s="166">
        <f t="shared" si="4"/>
        <v>7.3908655446512261E-2</v>
      </c>
      <c r="L66" s="166">
        <f t="shared" si="5"/>
        <v>-5.4655647717467559E-3</v>
      </c>
      <c r="M66" s="166">
        <f t="shared" si="6"/>
        <v>6.3479758977578182E-3</v>
      </c>
    </row>
    <row r="67" spans="1:13">
      <c r="A67" s="137" t="s">
        <v>19</v>
      </c>
      <c r="B67" s="161">
        <v>41944</v>
      </c>
      <c r="C67" s="162">
        <v>708768.56900000002</v>
      </c>
      <c r="D67" s="162">
        <v>354679.76500000001</v>
      </c>
      <c r="E67" s="162">
        <v>17368.629999999997</v>
      </c>
      <c r="F67" s="162">
        <v>16498.987000000001</v>
      </c>
      <c r="G67" s="162">
        <f t="shared" si="0"/>
        <v>1097315.9509999999</v>
      </c>
      <c r="H67" s="132"/>
      <c r="I67" s="166">
        <f t="shared" si="2"/>
        <v>-4.4640278762209107E-3</v>
      </c>
      <c r="J67" s="166">
        <f t="shared" si="3"/>
        <v>-9.9018778266723118E-2</v>
      </c>
      <c r="K67" s="166">
        <f t="shared" si="4"/>
        <v>-6.7153511755512207E-3</v>
      </c>
      <c r="L67" s="166">
        <f t="shared" si="5"/>
        <v>-1.9327915451128219E-2</v>
      </c>
      <c r="M67" s="166">
        <f t="shared" si="6"/>
        <v>-3.7371537759086859E-2</v>
      </c>
    </row>
    <row r="68" spans="1:13">
      <c r="A68" s="137" t="s">
        <v>21</v>
      </c>
      <c r="B68" s="161">
        <v>41974</v>
      </c>
      <c r="C68" s="162">
        <v>722848.005</v>
      </c>
      <c r="D68" s="162">
        <v>416555.82</v>
      </c>
      <c r="E68" s="162">
        <v>18317.776000000002</v>
      </c>
      <c r="F68" s="162">
        <v>17695.03</v>
      </c>
      <c r="G68" s="162">
        <f t="shared" si="0"/>
        <v>1175416.6310000001</v>
      </c>
      <c r="H68" s="132"/>
      <c r="I68" s="166">
        <f t="shared" si="2"/>
        <v>-1.2037045049916317E-3</v>
      </c>
      <c r="J68" s="166">
        <f t="shared" si="3"/>
        <v>-4.6539667845292398E-2</v>
      </c>
      <c r="K68" s="166">
        <f t="shared" si="4"/>
        <v>-8.4229325489828533E-3</v>
      </c>
      <c r="L68" s="166">
        <f t="shared" si="5"/>
        <v>-1.3347470775312509E-2</v>
      </c>
      <c r="M68" s="166">
        <f t="shared" si="6"/>
        <v>-1.8043850593808086E-2</v>
      </c>
    </row>
    <row r="69" spans="1:13">
      <c r="A69" s="137" t="s">
        <v>2</v>
      </c>
      <c r="B69" s="161">
        <v>42005</v>
      </c>
      <c r="C69" s="162">
        <v>730846.25100000005</v>
      </c>
      <c r="D69" s="162">
        <v>451053.424</v>
      </c>
      <c r="E69" s="162">
        <v>19053.391</v>
      </c>
      <c r="F69" s="162">
        <v>18471.713</v>
      </c>
      <c r="G69" s="162">
        <f t="shared" si="0"/>
        <v>1219424.7790000001</v>
      </c>
      <c r="H69" s="132"/>
      <c r="I69" s="166">
        <f t="shared" si="2"/>
        <v>1.0097611394301209E-2</v>
      </c>
      <c r="J69" s="166">
        <f t="shared" si="3"/>
        <v>5.8791351324568364E-2</v>
      </c>
      <c r="K69" s="166">
        <f t="shared" si="4"/>
        <v>1.3166211044577159E-2</v>
      </c>
      <c r="L69" s="166">
        <f t="shared" si="5"/>
        <v>2.6013330270946433E-2</v>
      </c>
      <c r="M69" s="166">
        <f t="shared" si="6"/>
        <v>2.7873167327435056E-2</v>
      </c>
    </row>
    <row r="70" spans="1:13">
      <c r="A70" s="137" t="s">
        <v>4</v>
      </c>
      <c r="B70" s="161">
        <v>42036</v>
      </c>
      <c r="C70" s="162">
        <v>661766.38600000006</v>
      </c>
      <c r="D70" s="162">
        <v>432642.01799999998</v>
      </c>
      <c r="E70" s="162">
        <v>16236.588</v>
      </c>
      <c r="F70" s="162">
        <v>16890.182000000001</v>
      </c>
      <c r="G70" s="162">
        <f t="shared" si="0"/>
        <v>1127535.1740000001</v>
      </c>
      <c r="H70" s="132"/>
      <c r="I70" s="166">
        <f t="shared" si="2"/>
        <v>4.9155134424860858E-3</v>
      </c>
      <c r="J70" s="166">
        <f t="shared" si="3"/>
        <v>0.12392539650573742</v>
      </c>
      <c r="K70" s="166">
        <f t="shared" si="4"/>
        <v>-5.6888651486740605E-2</v>
      </c>
      <c r="L70" s="166">
        <f t="shared" si="5"/>
        <v>4.8740057023772376E-2</v>
      </c>
      <c r="M70" s="166">
        <f t="shared" si="6"/>
        <v>4.712736520397498E-2</v>
      </c>
    </row>
    <row r="71" spans="1:13">
      <c r="A71" s="137" t="s">
        <v>6</v>
      </c>
      <c r="B71" s="161">
        <v>42064</v>
      </c>
      <c r="C71" s="162">
        <v>715006.56200000003</v>
      </c>
      <c r="D71" s="162">
        <v>438442.80599999998</v>
      </c>
      <c r="E71" s="162">
        <v>16277.65</v>
      </c>
      <c r="F71" s="162">
        <v>16709.5</v>
      </c>
      <c r="G71" s="162">
        <f t="shared" si="0"/>
        <v>1186436.5179999999</v>
      </c>
      <c r="H71" s="132"/>
      <c r="I71" s="166">
        <f t="shared" si="2"/>
        <v>9.4399971522476367E-3</v>
      </c>
      <c r="J71" s="166">
        <f t="shared" si="3"/>
        <v>5.7411799465639124E-2</v>
      </c>
      <c r="K71" s="166">
        <f t="shared" si="4"/>
        <v>-8.2204511198834318E-2</v>
      </c>
      <c r="L71" s="166">
        <f t="shared" si="5"/>
        <v>-1.8318743875691434E-2</v>
      </c>
      <c r="M71" s="166">
        <f t="shared" si="6"/>
        <v>2.4809119693284254E-2</v>
      </c>
    </row>
    <row r="72" spans="1:13">
      <c r="A72" s="137" t="s">
        <v>8</v>
      </c>
      <c r="B72" s="161">
        <v>42095</v>
      </c>
      <c r="C72" s="162">
        <v>675105.61100000003</v>
      </c>
      <c r="D72" s="162">
        <v>396873.94900000002</v>
      </c>
      <c r="E72" s="162">
        <v>15464.55</v>
      </c>
      <c r="F72" s="162">
        <v>15812.97</v>
      </c>
      <c r="G72" s="162">
        <f t="shared" si="0"/>
        <v>1103257.08</v>
      </c>
      <c r="H72" s="132"/>
      <c r="I72" s="166">
        <f t="shared" si="2"/>
        <v>-2.9424870681525883E-3</v>
      </c>
      <c r="J72" s="166">
        <f t="shared" si="3"/>
        <v>1.957932488808134E-2</v>
      </c>
      <c r="K72" s="166">
        <f t="shared" si="4"/>
        <v>4.5252681051447308E-2</v>
      </c>
      <c r="L72" s="166">
        <f t="shared" si="5"/>
        <v>5.45642200026486E-3</v>
      </c>
      <c r="M72" s="166">
        <f t="shared" si="6"/>
        <v>5.8204388018561204E-3</v>
      </c>
    </row>
    <row r="73" spans="1:13">
      <c r="A73" s="137" t="s">
        <v>6</v>
      </c>
      <c r="B73" s="161">
        <v>42125</v>
      </c>
      <c r="C73" s="162">
        <v>704036.79</v>
      </c>
      <c r="D73" s="162">
        <v>450062.73</v>
      </c>
      <c r="E73" s="162">
        <v>17006.84</v>
      </c>
      <c r="F73" s="162">
        <v>16735.740000000002</v>
      </c>
      <c r="G73" s="162">
        <f t="shared" si="0"/>
        <v>1187842.1000000001</v>
      </c>
      <c r="H73" s="132"/>
      <c r="I73" s="166">
        <f t="shared" si="2"/>
        <v>8.3023400875739117E-3</v>
      </c>
      <c r="J73" s="166">
        <f t="shared" si="3"/>
        <v>2.9247100387855163E-2</v>
      </c>
      <c r="K73" s="166">
        <f t="shared" si="4"/>
        <v>-4.739921704534189E-3</v>
      </c>
      <c r="L73" s="166">
        <f t="shared" si="5"/>
        <v>9.6752597182001576E-3</v>
      </c>
      <c r="M73" s="166">
        <f t="shared" si="6"/>
        <v>1.596455764504201E-2</v>
      </c>
    </row>
    <row r="74" spans="1:13">
      <c r="A74" s="137" t="s">
        <v>11</v>
      </c>
      <c r="B74" s="161">
        <v>42156</v>
      </c>
      <c r="C74" s="162">
        <v>685801.11399999994</v>
      </c>
      <c r="D74" s="162">
        <v>523031.54300000001</v>
      </c>
      <c r="E74" s="162">
        <v>16895</v>
      </c>
      <c r="F74" s="162">
        <v>17202.23</v>
      </c>
      <c r="G74" s="162">
        <f t="shared" ref="G74:G91" si="7">SUM(C74:F74)</f>
        <v>1242929.8869999999</v>
      </c>
      <c r="H74" s="132"/>
      <c r="I74" s="166">
        <f t="shared" si="2"/>
        <v>-5.0044365297337023E-3</v>
      </c>
      <c r="J74" s="166">
        <f t="shared" si="3"/>
        <v>2.9009138500048604E-2</v>
      </c>
      <c r="K74" s="166">
        <f t="shared" si="4"/>
        <v>-2.422565562852852E-2</v>
      </c>
      <c r="L74" s="166">
        <f t="shared" si="5"/>
        <v>4.9203868610536716E-4</v>
      </c>
      <c r="M74" s="166">
        <f t="shared" si="6"/>
        <v>8.8346204269034168E-3</v>
      </c>
    </row>
    <row r="75" spans="1:13">
      <c r="A75" s="137" t="s">
        <v>11</v>
      </c>
      <c r="B75" s="161">
        <v>42186</v>
      </c>
      <c r="C75" s="162">
        <v>767801.71100000001</v>
      </c>
      <c r="D75" s="162">
        <v>695676.82299999997</v>
      </c>
      <c r="E75" s="162">
        <v>19155</v>
      </c>
      <c r="F75" s="162">
        <v>21687</v>
      </c>
      <c r="G75" s="162">
        <f t="shared" si="7"/>
        <v>1504320.534</v>
      </c>
      <c r="H75" s="132"/>
      <c r="I75" s="166">
        <f t="shared" si="2"/>
        <v>4.7686020219369851E-2</v>
      </c>
      <c r="J75" s="166">
        <f t="shared" si="3"/>
        <v>0.15912604422957788</v>
      </c>
      <c r="K75" s="166">
        <f t="shared" si="4"/>
        <v>4.8009045431452124E-2</v>
      </c>
      <c r="L75" s="166">
        <f t="shared" si="5"/>
        <v>0.15163545297554948</v>
      </c>
      <c r="M75" s="166">
        <f t="shared" si="6"/>
        <v>9.7934109092199684E-2</v>
      </c>
    </row>
    <row r="76" spans="1:13">
      <c r="A76" s="137" t="s">
        <v>8</v>
      </c>
      <c r="B76" s="161">
        <v>42217</v>
      </c>
      <c r="C76" s="162">
        <v>767658.78099999996</v>
      </c>
      <c r="D76" s="162">
        <v>656656.39500000002</v>
      </c>
      <c r="E76" s="162">
        <v>18611.22</v>
      </c>
      <c r="F76" s="162">
        <v>21180.359</v>
      </c>
      <c r="G76" s="162">
        <f t="shared" si="7"/>
        <v>1464106.7549999999</v>
      </c>
      <c r="H76" s="132"/>
      <c r="I76" s="166">
        <f t="shared" si="2"/>
        <v>2.5836006692546043E-2</v>
      </c>
      <c r="J76" s="166">
        <f t="shared" si="3"/>
        <v>4.5186538600896275E-2</v>
      </c>
      <c r="K76" s="166">
        <f t="shared" si="4"/>
        <v>-8.0306330155321959E-4</v>
      </c>
      <c r="L76" s="166">
        <f t="shared" si="5"/>
        <v>6.9080617861591254E-2</v>
      </c>
      <c r="M76" s="166">
        <f t="shared" si="6"/>
        <v>3.46823704262329E-2</v>
      </c>
    </row>
    <row r="77" spans="1:13">
      <c r="A77" s="137" t="s">
        <v>15</v>
      </c>
      <c r="B77" s="161">
        <v>42248</v>
      </c>
      <c r="C77" s="162">
        <v>749210.31900000002</v>
      </c>
      <c r="D77" s="162">
        <v>524571.946</v>
      </c>
      <c r="E77" s="162">
        <v>16586.63</v>
      </c>
      <c r="F77" s="162">
        <v>17765.901999999998</v>
      </c>
      <c r="G77" s="162">
        <f t="shared" si="7"/>
        <v>1308134.797</v>
      </c>
      <c r="H77" s="132"/>
      <c r="I77" s="166">
        <f t="shared" si="2"/>
        <v>2.2231677417794415E-4</v>
      </c>
      <c r="J77" s="166">
        <f t="shared" si="3"/>
        <v>-8.0711351283723642E-2</v>
      </c>
      <c r="K77" s="166">
        <f t="shared" si="4"/>
        <v>-0.10407212004912769</v>
      </c>
      <c r="L77" s="166">
        <f t="shared" si="5"/>
        <v>-5.0871708571237906E-2</v>
      </c>
      <c r="M77" s="166">
        <f t="shared" si="6"/>
        <v>-3.5941090971631673E-2</v>
      </c>
    </row>
    <row r="78" spans="1:13">
      <c r="A78" s="137" t="s">
        <v>17</v>
      </c>
      <c r="B78" s="161">
        <v>42278</v>
      </c>
      <c r="C78" s="162">
        <v>759770.38100000005</v>
      </c>
      <c r="D78" s="162">
        <v>448491.071</v>
      </c>
      <c r="E78" s="162">
        <v>16965.087</v>
      </c>
      <c r="F78" s="162">
        <v>17395.39</v>
      </c>
      <c r="G78" s="162">
        <f t="shared" si="7"/>
        <v>1242621.929</v>
      </c>
      <c r="H78" s="132"/>
      <c r="I78" s="166">
        <f t="shared" si="2"/>
        <v>-4.4394624060177801E-3</v>
      </c>
      <c r="J78" s="166">
        <f t="shared" si="3"/>
        <v>-1.3706742993957799E-2</v>
      </c>
      <c r="K78" s="166">
        <f t="shared" si="4"/>
        <v>-6.7625826450800397E-2</v>
      </c>
      <c r="L78" s="166">
        <f t="shared" si="5"/>
        <v>-1.6611682199086375E-2</v>
      </c>
      <c r="M78" s="166">
        <f t="shared" si="6"/>
        <v>-8.8893186940502966E-3</v>
      </c>
    </row>
    <row r="79" spans="1:13">
      <c r="A79" s="137" t="s">
        <v>19</v>
      </c>
      <c r="B79" s="161">
        <v>42309</v>
      </c>
      <c r="C79" s="162">
        <v>716783.48</v>
      </c>
      <c r="D79" s="162">
        <v>370736.61599999998</v>
      </c>
      <c r="E79" s="162">
        <v>16097.687</v>
      </c>
      <c r="F79" s="162">
        <v>16375.924000000001</v>
      </c>
      <c r="G79" s="162">
        <f t="shared" si="7"/>
        <v>1119993.7069999999</v>
      </c>
      <c r="H79" s="132"/>
      <c r="I79" s="166">
        <f t="shared" si="2"/>
        <v>1.1308220130737734E-2</v>
      </c>
      <c r="J79" s="166">
        <f t="shared" si="3"/>
        <v>4.5271404191891129E-2</v>
      </c>
      <c r="K79" s="166">
        <f t="shared" si="4"/>
        <v>-7.3174625747684074E-2</v>
      </c>
      <c r="L79" s="166">
        <f t="shared" si="5"/>
        <v>-7.4588215628026422E-3</v>
      </c>
      <c r="M79" s="166">
        <f t="shared" si="6"/>
        <v>2.0666569167552495E-2</v>
      </c>
    </row>
    <row r="80" spans="1:13">
      <c r="A80" s="137" t="s">
        <v>21</v>
      </c>
      <c r="B80" s="335">
        <v>42339</v>
      </c>
      <c r="C80" s="293">
        <v>735575.054</v>
      </c>
      <c r="D80" s="293">
        <v>408196.22700000001</v>
      </c>
      <c r="E80" s="293">
        <v>17089.956999999999</v>
      </c>
      <c r="F80" s="293">
        <v>17258.080999999998</v>
      </c>
      <c r="G80" s="293">
        <f t="shared" si="7"/>
        <v>1178119.3189999999</v>
      </c>
      <c r="H80" s="337"/>
      <c r="I80" s="336">
        <f t="shared" si="2"/>
        <v>1.7606812098762026E-2</v>
      </c>
      <c r="J80" s="336">
        <f t="shared" si="3"/>
        <v>-2.0068362026486652E-2</v>
      </c>
      <c r="K80" s="336">
        <f t="shared" si="4"/>
        <v>-6.7028824896646966E-2</v>
      </c>
      <c r="L80" s="336">
        <f t="shared" si="5"/>
        <v>-2.4693317841224416E-2</v>
      </c>
      <c r="M80" s="336">
        <f t="shared" si="6"/>
        <v>2.2993446993349043E-3</v>
      </c>
    </row>
    <row r="81" spans="1:13">
      <c r="A81" s="137"/>
      <c r="B81" s="161">
        <v>42370</v>
      </c>
      <c r="C81" s="293">
        <v>727389.20799999998</v>
      </c>
      <c r="D81" s="293">
        <v>411692.24900000001</v>
      </c>
      <c r="E81" s="293">
        <v>17311.151000000002</v>
      </c>
      <c r="F81" s="293">
        <v>17069.574000000001</v>
      </c>
      <c r="G81" s="293">
        <f t="shared" si="7"/>
        <v>1173462.182</v>
      </c>
      <c r="H81" s="132"/>
      <c r="I81" s="336">
        <f t="shared" ref="I81:I91" si="8">C81/C69-1</f>
        <v>-4.7301918772516549E-3</v>
      </c>
      <c r="J81" s="336">
        <f t="shared" ref="J81:J91" si="9">D81/D69-1</f>
        <v>-8.7264995465370809E-2</v>
      </c>
      <c r="K81" s="336">
        <f t="shared" ref="K81:K91" si="10">E81/E69-1</f>
        <v>-9.1439891198369816E-2</v>
      </c>
      <c r="L81" s="336">
        <f t="shared" ref="L81:L91" si="11">F81/F69-1</f>
        <v>-7.5907361704894316E-2</v>
      </c>
      <c r="M81" s="336">
        <f t="shared" ref="M81:M91" si="12">G81/G69-1</f>
        <v>-3.7692031350791577E-2</v>
      </c>
    </row>
    <row r="82" spans="1:13">
      <c r="A82" s="137"/>
      <c r="B82" s="161">
        <v>42401</v>
      </c>
      <c r="C82" s="293">
        <v>680981.82</v>
      </c>
      <c r="D82" s="293">
        <v>404226.46600000001</v>
      </c>
      <c r="E82" s="293">
        <v>16981.61</v>
      </c>
      <c r="F82" s="293">
        <v>16128.295</v>
      </c>
      <c r="G82" s="293">
        <f t="shared" si="7"/>
        <v>1118318.1909999999</v>
      </c>
      <c r="H82" s="132"/>
      <c r="I82" s="336">
        <f t="shared" si="8"/>
        <v>2.9036582102856867E-2</v>
      </c>
      <c r="J82" s="336">
        <f t="shared" si="9"/>
        <v>-6.5679131516994671E-2</v>
      </c>
      <c r="K82" s="336">
        <f t="shared" si="10"/>
        <v>4.588537936665027E-2</v>
      </c>
      <c r="L82" s="336">
        <f t="shared" si="11"/>
        <v>-4.5108276512354939E-2</v>
      </c>
      <c r="M82" s="336">
        <f t="shared" si="12"/>
        <v>-8.1744527466069972E-3</v>
      </c>
    </row>
    <row r="83" spans="1:13">
      <c r="A83" s="137"/>
      <c r="B83" s="161">
        <v>42430</v>
      </c>
      <c r="C83" s="293">
        <v>721208.39099999995</v>
      </c>
      <c r="D83" s="293">
        <v>449143.42499999999</v>
      </c>
      <c r="E83" s="293">
        <v>16402.367999999999</v>
      </c>
      <c r="F83" s="293">
        <v>15914.811</v>
      </c>
      <c r="G83" s="293">
        <f t="shared" si="7"/>
        <v>1202668.9949999999</v>
      </c>
      <c r="H83" s="132"/>
      <c r="I83" s="336">
        <f t="shared" si="8"/>
        <v>8.6738071083602986E-3</v>
      </c>
      <c r="J83" s="336">
        <f t="shared" si="9"/>
        <v>2.4405963226136196E-2</v>
      </c>
      <c r="K83" s="336">
        <f t="shared" si="10"/>
        <v>7.6619168000293669E-3</v>
      </c>
      <c r="L83" s="336">
        <f t="shared" si="11"/>
        <v>-4.7559113079385984E-2</v>
      </c>
      <c r="M83" s="336">
        <f t="shared" si="12"/>
        <v>1.3681707157297662E-2</v>
      </c>
    </row>
    <row r="84" spans="1:13">
      <c r="A84" s="137"/>
      <c r="B84" s="161">
        <v>42461</v>
      </c>
      <c r="C84" s="293">
        <v>692068.81400000001</v>
      </c>
      <c r="D84" s="293">
        <v>413772.82900000003</v>
      </c>
      <c r="E84" s="293">
        <v>16859.948</v>
      </c>
      <c r="F84" s="293">
        <v>16212.992</v>
      </c>
      <c r="G84" s="293">
        <f t="shared" si="7"/>
        <v>1138914.5830000003</v>
      </c>
      <c r="H84" s="132"/>
      <c r="I84" s="336">
        <f t="shared" si="8"/>
        <v>2.5126739762795447E-2</v>
      </c>
      <c r="J84" s="336">
        <f t="shared" si="9"/>
        <v>4.257996787791174E-2</v>
      </c>
      <c r="K84" s="336">
        <f t="shared" si="10"/>
        <v>9.0232046842617653E-2</v>
      </c>
      <c r="L84" s="336">
        <f t="shared" si="11"/>
        <v>2.5297082078825195E-2</v>
      </c>
      <c r="M84" s="336">
        <f t="shared" si="12"/>
        <v>3.2320212257328285E-2</v>
      </c>
    </row>
    <row r="85" spans="1:13">
      <c r="A85" s="137"/>
      <c r="B85" s="161">
        <v>42491</v>
      </c>
      <c r="C85" s="293">
        <v>701996.32499999995</v>
      </c>
      <c r="D85" s="293">
        <v>471913.277</v>
      </c>
      <c r="E85" s="293">
        <v>16947.504000000001</v>
      </c>
      <c r="F85" s="293">
        <v>16460.428</v>
      </c>
      <c r="G85" s="293">
        <f t="shared" si="7"/>
        <v>1207317.534</v>
      </c>
      <c r="H85" s="132"/>
      <c r="I85" s="336">
        <f t="shared" si="8"/>
        <v>-2.8982363265420696E-3</v>
      </c>
      <c r="J85" s="336">
        <f t="shared" si="9"/>
        <v>4.855000324065939E-2</v>
      </c>
      <c r="K85" s="336">
        <f t="shared" si="10"/>
        <v>-3.4889491522234195E-3</v>
      </c>
      <c r="L85" s="336">
        <f t="shared" si="11"/>
        <v>-1.6450542372192789E-2</v>
      </c>
      <c r="M85" s="336">
        <f t="shared" si="12"/>
        <v>1.6395642148059775E-2</v>
      </c>
    </row>
    <row r="86" spans="1:13">
      <c r="A86" s="137"/>
      <c r="B86" s="161">
        <v>42522</v>
      </c>
      <c r="C86" s="293">
        <v>709027.30099999998</v>
      </c>
      <c r="D86" s="293">
        <v>534119.72699999996</v>
      </c>
      <c r="E86" s="293">
        <v>16955.244999999999</v>
      </c>
      <c r="F86" s="293">
        <v>17318.733</v>
      </c>
      <c r="G86" s="293">
        <f t="shared" si="7"/>
        <v>1277421.0060000001</v>
      </c>
      <c r="H86" s="132"/>
      <c r="I86" s="336">
        <f t="shared" si="8"/>
        <v>3.386723428390348E-2</v>
      </c>
      <c r="J86" s="336">
        <f t="shared" si="9"/>
        <v>2.1199838037301522E-2</v>
      </c>
      <c r="K86" s="336">
        <f t="shared" si="10"/>
        <v>3.5658478839892815E-3</v>
      </c>
      <c r="L86" s="336">
        <f t="shared" si="11"/>
        <v>6.7725521632950869E-3</v>
      </c>
      <c r="M86" s="336">
        <f t="shared" si="12"/>
        <v>2.7749850865079528E-2</v>
      </c>
    </row>
    <row r="87" spans="1:13">
      <c r="A87" s="137"/>
      <c r="B87" s="335">
        <v>42552</v>
      </c>
      <c r="C87" s="293">
        <v>764775.61699999997</v>
      </c>
      <c r="D87" s="293">
        <v>643395.15899999999</v>
      </c>
      <c r="E87" s="293">
        <v>18292.602999999999</v>
      </c>
      <c r="F87" s="293">
        <v>18783.884999999998</v>
      </c>
      <c r="G87" s="293">
        <f t="shared" si="7"/>
        <v>1445247.264</v>
      </c>
      <c r="H87" s="132"/>
      <c r="I87" s="336">
        <f t="shared" si="8"/>
        <v>-3.9412441476052162E-3</v>
      </c>
      <c r="J87" s="336">
        <f t="shared" si="9"/>
        <v>-7.515222912636832E-2</v>
      </c>
      <c r="K87" s="336">
        <f t="shared" si="10"/>
        <v>-4.502203080135736E-2</v>
      </c>
      <c r="L87" s="336">
        <f t="shared" si="11"/>
        <v>-0.13386429658320664</v>
      </c>
      <c r="M87" s="336">
        <f t="shared" si="12"/>
        <v>-3.9269071095455743E-2</v>
      </c>
    </row>
    <row r="88" spans="1:13">
      <c r="A88" s="137"/>
      <c r="B88" s="161">
        <v>42583</v>
      </c>
      <c r="C88" s="293">
        <v>793703.17200000002</v>
      </c>
      <c r="D88" s="293">
        <v>651455.14800000004</v>
      </c>
      <c r="E88" s="293">
        <v>19186.523000000001</v>
      </c>
      <c r="F88" s="293">
        <v>20486.901000000002</v>
      </c>
      <c r="G88" s="293">
        <f t="shared" si="7"/>
        <v>1484831.7440000002</v>
      </c>
      <c r="H88" s="132"/>
      <c r="I88" s="336">
        <f t="shared" si="8"/>
        <v>3.3927041082071785E-2</v>
      </c>
      <c r="J88" s="336">
        <f t="shared" si="9"/>
        <v>-7.9208046089309647E-3</v>
      </c>
      <c r="K88" s="336">
        <f t="shared" si="10"/>
        <v>3.091162212901688E-2</v>
      </c>
      <c r="L88" s="336">
        <f t="shared" si="11"/>
        <v>-3.2740615964063635E-2</v>
      </c>
      <c r="M88" s="336">
        <f t="shared" si="12"/>
        <v>1.4155381039820725E-2</v>
      </c>
    </row>
    <row r="89" spans="1:13">
      <c r="A89" s="137"/>
      <c r="B89" s="161">
        <v>42614</v>
      </c>
      <c r="C89" s="293">
        <v>750885.473</v>
      </c>
      <c r="D89" s="293">
        <v>569987.87</v>
      </c>
      <c r="E89" s="293">
        <v>18207.409</v>
      </c>
      <c r="F89" s="293">
        <v>18717.054</v>
      </c>
      <c r="G89" s="293">
        <f t="shared" si="7"/>
        <v>1357797.8059999999</v>
      </c>
      <c r="H89" s="132"/>
      <c r="I89" s="336">
        <f t="shared" si="8"/>
        <v>2.2358928561421187E-3</v>
      </c>
      <c r="J89" s="336">
        <f t="shared" si="9"/>
        <v>8.6577111769526427E-2</v>
      </c>
      <c r="K89" s="336">
        <f t="shared" si="10"/>
        <v>9.7715991735512153E-2</v>
      </c>
      <c r="L89" s="336">
        <f t="shared" si="11"/>
        <v>5.3538064096042115E-2</v>
      </c>
      <c r="M89" s="336">
        <f t="shared" si="12"/>
        <v>3.7964748827027606E-2</v>
      </c>
    </row>
    <row r="90" spans="1:13">
      <c r="A90" s="137"/>
      <c r="B90" s="161">
        <v>42644</v>
      </c>
      <c r="C90" s="293">
        <v>764223.99</v>
      </c>
      <c r="D90" s="293">
        <v>478235.24</v>
      </c>
      <c r="E90" s="293">
        <v>17865.216</v>
      </c>
      <c r="F90" s="293">
        <v>17609.343000000001</v>
      </c>
      <c r="G90" s="293">
        <f t="shared" si="7"/>
        <v>1277933.7890000001</v>
      </c>
      <c r="H90" s="132"/>
      <c r="I90" s="336">
        <f t="shared" si="8"/>
        <v>5.8617828641045477E-3</v>
      </c>
      <c r="J90" s="336">
        <f t="shared" si="9"/>
        <v>6.6320537739312124E-2</v>
      </c>
      <c r="K90" s="336">
        <f t="shared" si="10"/>
        <v>5.305772967742528E-2</v>
      </c>
      <c r="L90" s="336">
        <f t="shared" si="11"/>
        <v>1.2299408061561268E-2</v>
      </c>
      <c r="M90" s="336">
        <f t="shared" si="12"/>
        <v>2.8417219409943462E-2</v>
      </c>
    </row>
    <row r="91" spans="1:13">
      <c r="A91" s="137"/>
      <c r="B91" s="161">
        <v>42675</v>
      </c>
      <c r="C91" s="293">
        <v>724211.45</v>
      </c>
      <c r="D91" s="293">
        <v>385285.1</v>
      </c>
      <c r="E91" s="293">
        <v>17454.717000000001</v>
      </c>
      <c r="F91" s="293">
        <v>16466.307000000001</v>
      </c>
      <c r="G91" s="293">
        <f t="shared" si="7"/>
        <v>1143417.5739999998</v>
      </c>
      <c r="H91" s="132"/>
      <c r="I91" s="336">
        <f t="shared" si="8"/>
        <v>1.0362920194533443E-2</v>
      </c>
      <c r="J91" s="336">
        <f t="shared" si="9"/>
        <v>3.9242101729708878E-2</v>
      </c>
      <c r="K91" s="336">
        <f t="shared" si="10"/>
        <v>8.4299688520468763E-2</v>
      </c>
      <c r="L91" s="336">
        <f t="shared" si="11"/>
        <v>5.519261081084581E-3</v>
      </c>
      <c r="M91" s="336">
        <f t="shared" si="12"/>
        <v>2.0914284476421408E-2</v>
      </c>
    </row>
    <row r="92" spans="1:13">
      <c r="A92" s="137"/>
      <c r="B92" s="335">
        <v>42705</v>
      </c>
      <c r="C92" s="293">
        <v>746367.30599999998</v>
      </c>
      <c r="D92" s="293">
        <v>419028.94900000002</v>
      </c>
      <c r="E92" s="293">
        <v>18263.852999999999</v>
      </c>
      <c r="F92" s="293">
        <v>17177.523000000001</v>
      </c>
      <c r="G92" s="293">
        <f t="shared" ref="G92:G104" si="13">SUM(C92:F92)</f>
        <v>1200837.6309999998</v>
      </c>
      <c r="H92" s="132"/>
      <c r="I92" s="336">
        <f t="shared" ref="I92" si="14">C92/C80-1</f>
        <v>1.4671856993127452E-2</v>
      </c>
      <c r="J92" s="336">
        <f t="shared" ref="J92" si="15">D92/D80-1</f>
        <v>2.6538025791208453E-2</v>
      </c>
      <c r="K92" s="336">
        <f t="shared" ref="K92" si="16">E92/E80-1</f>
        <v>6.8689230756987962E-2</v>
      </c>
      <c r="L92" s="336">
        <f t="shared" ref="L92" si="17">F92/F80-1</f>
        <v>-4.6678422705280775E-3</v>
      </c>
      <c r="M92" s="336">
        <f t="shared" ref="M92" si="18">G92/G80-1</f>
        <v>1.9283540838022528E-2</v>
      </c>
    </row>
    <row r="93" spans="1:13">
      <c r="A93" s="137"/>
      <c r="B93" s="335">
        <v>42736</v>
      </c>
      <c r="C93" s="293">
        <v>747834.79</v>
      </c>
      <c r="D93" s="293">
        <v>477745.98499999999</v>
      </c>
      <c r="E93" s="293">
        <v>18540.07</v>
      </c>
      <c r="F93" s="293">
        <v>18577.7</v>
      </c>
      <c r="G93" s="293">
        <f t="shared" si="13"/>
        <v>1262698.5449999999</v>
      </c>
      <c r="H93" s="132"/>
      <c r="I93" s="336">
        <f t="shared" ref="I93:I104" si="19">C93/C81-1</f>
        <v>2.8108173416837356E-2</v>
      </c>
      <c r="J93" s="336">
        <f>D93/D81-1</f>
        <v>0.16044444888249521</v>
      </c>
      <c r="K93" s="336">
        <f t="shared" ref="K93:K104" si="20">E93/E81-1</f>
        <v>7.099002255829201E-2</v>
      </c>
      <c r="L93" s="336">
        <f t="shared" ref="L93:L104" si="21">F93/F81-1</f>
        <v>8.8351706961169674E-2</v>
      </c>
      <c r="M93" s="336">
        <f t="shared" ref="M93:M104" si="22">G93/G81-1</f>
        <v>7.6045367604356207E-2</v>
      </c>
    </row>
    <row r="94" spans="1:13">
      <c r="A94" s="137"/>
      <c r="B94" s="335">
        <v>42767</v>
      </c>
      <c r="C94" s="293">
        <v>666384.08499999996</v>
      </c>
      <c r="D94" s="293">
        <v>396276.364</v>
      </c>
      <c r="E94" s="293">
        <v>15723.907999999999</v>
      </c>
      <c r="F94" s="293">
        <v>15586.686</v>
      </c>
      <c r="G94" s="293">
        <f t="shared" si="13"/>
        <v>1093971.0430000001</v>
      </c>
      <c r="H94" s="132"/>
      <c r="I94" s="336">
        <f t="shared" si="19"/>
        <v>-2.1436306478783806E-2</v>
      </c>
      <c r="J94" s="336">
        <f t="shared" ref="J94:J104" si="23">D94/D82-1</f>
        <v>-1.9667445525449634E-2</v>
      </c>
      <c r="K94" s="336">
        <f t="shared" si="20"/>
        <v>-7.406258888291517E-2</v>
      </c>
      <c r="L94" s="336">
        <f t="shared" si="21"/>
        <v>-3.3581293000903067E-2</v>
      </c>
      <c r="M94" s="336">
        <f t="shared" si="22"/>
        <v>-2.1771216989887821E-2</v>
      </c>
    </row>
    <row r="95" spans="1:13">
      <c r="A95" s="137"/>
      <c r="B95" s="335">
        <v>42795</v>
      </c>
      <c r="C95" s="293">
        <v>739440.27899999998</v>
      </c>
      <c r="D95" s="293">
        <v>410342.24400000001</v>
      </c>
      <c r="E95" s="293">
        <v>15828.098</v>
      </c>
      <c r="F95" s="293">
        <v>15982.954</v>
      </c>
      <c r="G95" s="293">
        <f t="shared" si="13"/>
        <v>1181593.575</v>
      </c>
      <c r="H95" s="132"/>
      <c r="I95" s="336">
        <f t="shared" si="19"/>
        <v>2.527963932133459E-2</v>
      </c>
      <c r="J95" s="336">
        <f t="shared" si="23"/>
        <v>-8.63892886776646E-2</v>
      </c>
      <c r="K95" s="336">
        <f t="shared" si="20"/>
        <v>-3.5011408108877817E-2</v>
      </c>
      <c r="L95" s="336">
        <f t="shared" si="21"/>
        <v>4.2817347940857786E-3</v>
      </c>
      <c r="M95" s="336">
        <f t="shared" si="22"/>
        <v>-1.7523874056468824E-2</v>
      </c>
    </row>
    <row r="96" spans="1:13">
      <c r="A96" s="137"/>
      <c r="B96" s="335">
        <v>42826</v>
      </c>
      <c r="C96" s="293">
        <v>707735.12300000002</v>
      </c>
      <c r="D96" s="293">
        <v>415232.57</v>
      </c>
      <c r="E96" s="293">
        <v>15469.446</v>
      </c>
      <c r="F96" s="293">
        <v>15598.365</v>
      </c>
      <c r="G96" s="293">
        <f t="shared" si="13"/>
        <v>1154035.504</v>
      </c>
      <c r="H96" s="132"/>
      <c r="I96" s="336">
        <f t="shared" si="19"/>
        <v>2.2636923790066987E-2</v>
      </c>
      <c r="J96" s="336">
        <f t="shared" si="23"/>
        <v>3.527880270746353E-3</v>
      </c>
      <c r="K96" s="336">
        <f t="shared" si="20"/>
        <v>-8.2473682599732867E-2</v>
      </c>
      <c r="L96" s="336">
        <f t="shared" si="21"/>
        <v>-3.7909535759963364E-2</v>
      </c>
      <c r="M96" s="336">
        <f t="shared" si="22"/>
        <v>1.3276606714587746E-2</v>
      </c>
    </row>
    <row r="97" spans="1:13">
      <c r="A97" s="137"/>
      <c r="B97" s="335">
        <v>42856</v>
      </c>
      <c r="C97" s="293">
        <v>731638.76399999997</v>
      </c>
      <c r="D97" s="293">
        <v>483782.29800000001</v>
      </c>
      <c r="E97" s="293">
        <v>16502.920999999998</v>
      </c>
      <c r="F97" s="293">
        <v>16463.276000000002</v>
      </c>
      <c r="G97" s="293">
        <f t="shared" si="13"/>
        <v>1248387.2590000001</v>
      </c>
      <c r="H97" s="132"/>
      <c r="I97" s="336">
        <f t="shared" si="19"/>
        <v>4.2225917635679844E-2</v>
      </c>
      <c r="J97" s="336">
        <f t="shared" si="23"/>
        <v>2.5150852028263726E-2</v>
      </c>
      <c r="K97" s="336">
        <f t="shared" si="20"/>
        <v>-2.6232948521505151E-2</v>
      </c>
      <c r="L97" s="336">
        <f t="shared" si="21"/>
        <v>1.7302101743665865E-4</v>
      </c>
      <c r="M97" s="336">
        <f t="shared" si="22"/>
        <v>3.4017334995484427E-2</v>
      </c>
    </row>
    <row r="98" spans="1:13">
      <c r="A98" s="137"/>
      <c r="B98" s="335">
        <v>42887</v>
      </c>
      <c r="C98" s="293">
        <v>732417.90300000005</v>
      </c>
      <c r="D98" s="293">
        <v>579257.87399999995</v>
      </c>
      <c r="E98" s="293">
        <v>17170.463</v>
      </c>
      <c r="F98" s="293">
        <v>18022.092000000001</v>
      </c>
      <c r="G98" s="293">
        <f t="shared" si="13"/>
        <v>1346868.3319999999</v>
      </c>
      <c r="H98" s="132"/>
      <c r="I98" s="336">
        <f t="shared" si="19"/>
        <v>3.2989705709512762E-2</v>
      </c>
      <c r="J98" s="336">
        <f t="shared" si="23"/>
        <v>8.4509417492456773E-2</v>
      </c>
      <c r="K98" s="336">
        <f t="shared" si="20"/>
        <v>1.2693299330089447E-2</v>
      </c>
      <c r="L98" s="336">
        <f t="shared" si="21"/>
        <v>4.0612612943452531E-2</v>
      </c>
      <c r="M98" s="336">
        <f t="shared" si="22"/>
        <v>5.436526068837777E-2</v>
      </c>
    </row>
    <row r="99" spans="1:13">
      <c r="A99" s="137"/>
      <c r="B99" s="335">
        <v>42917</v>
      </c>
      <c r="C99" s="293">
        <v>772478.53899999999</v>
      </c>
      <c r="D99" s="293">
        <v>678527.61100000003</v>
      </c>
      <c r="E99" s="293">
        <v>17582.002</v>
      </c>
      <c r="F99" s="293">
        <v>19697.244999999999</v>
      </c>
      <c r="G99" s="293">
        <f t="shared" si="13"/>
        <v>1488285.3970000001</v>
      </c>
      <c r="H99" s="132"/>
      <c r="I99" s="336">
        <f t="shared" si="19"/>
        <v>1.0072133353592472E-2</v>
      </c>
      <c r="J99" s="336">
        <f t="shared" si="23"/>
        <v>5.4604781382882717E-2</v>
      </c>
      <c r="K99" s="336">
        <f t="shared" si="20"/>
        <v>-3.8846357732685632E-2</v>
      </c>
      <c r="L99" s="336">
        <f t="shared" si="21"/>
        <v>4.8624658849860003E-2</v>
      </c>
      <c r="M99" s="336">
        <f t="shared" si="22"/>
        <v>2.9779079381118345E-2</v>
      </c>
    </row>
    <row r="100" spans="1:13">
      <c r="A100" s="137"/>
      <c r="B100" s="335">
        <v>42948</v>
      </c>
      <c r="C100" s="293">
        <v>809421.37</v>
      </c>
      <c r="D100" s="293">
        <v>707577.37199999997</v>
      </c>
      <c r="E100" s="293">
        <v>18673.498</v>
      </c>
      <c r="F100" s="293">
        <v>20800.11</v>
      </c>
      <c r="G100" s="293">
        <f t="shared" si="13"/>
        <v>1556472.35</v>
      </c>
      <c r="H100" s="132"/>
      <c r="I100" s="336">
        <f t="shared" si="19"/>
        <v>1.9803622505870422E-2</v>
      </c>
      <c r="J100" s="336">
        <f t="shared" si="23"/>
        <v>8.6149022188707791E-2</v>
      </c>
      <c r="K100" s="336">
        <f t="shared" si="20"/>
        <v>-2.6738820785819351E-2</v>
      </c>
      <c r="L100" s="336">
        <f t="shared" si="21"/>
        <v>1.5288256627979058E-2</v>
      </c>
      <c r="M100" s="336">
        <f t="shared" si="22"/>
        <v>4.8248299034210129E-2</v>
      </c>
    </row>
    <row r="101" spans="1:13">
      <c r="A101" s="137"/>
      <c r="B101" s="335">
        <v>42979</v>
      </c>
      <c r="C101" s="293">
        <v>761561.59900000005</v>
      </c>
      <c r="D101" s="293">
        <v>538130.92099999997</v>
      </c>
      <c r="E101" s="293">
        <v>17176.918000000001</v>
      </c>
      <c r="F101" s="293">
        <v>17845.069</v>
      </c>
      <c r="G101" s="293">
        <f t="shared" si="13"/>
        <v>1334714.507</v>
      </c>
      <c r="H101" s="132"/>
      <c r="I101" s="336">
        <f t="shared" si="19"/>
        <v>1.4218048402702355E-2</v>
      </c>
      <c r="J101" s="336">
        <f t="shared" si="23"/>
        <v>-5.5890573601154014E-2</v>
      </c>
      <c r="K101" s="336">
        <f t="shared" si="20"/>
        <v>-5.6597344520573967E-2</v>
      </c>
      <c r="L101" s="336">
        <f t="shared" si="21"/>
        <v>-4.658772689334556E-2</v>
      </c>
      <c r="M101" s="336">
        <f t="shared" si="22"/>
        <v>-1.7000542273670427E-2</v>
      </c>
    </row>
    <row r="102" spans="1:13">
      <c r="A102" s="137"/>
      <c r="B102" s="335">
        <v>43009</v>
      </c>
      <c r="C102" s="293">
        <v>791780.63899999997</v>
      </c>
      <c r="D102" s="293">
        <v>476600.17300000001</v>
      </c>
      <c r="E102" s="293">
        <v>15964.603999999999</v>
      </c>
      <c r="F102" s="293">
        <v>17548.673999999999</v>
      </c>
      <c r="G102" s="293">
        <f t="shared" si="13"/>
        <v>1301894.0899999999</v>
      </c>
      <c r="H102" s="132"/>
      <c r="I102" s="336">
        <f t="shared" si="19"/>
        <v>3.605834069668501E-2</v>
      </c>
      <c r="J102" s="336">
        <f t="shared" si="23"/>
        <v>-3.4189596734861549E-3</v>
      </c>
      <c r="K102" s="336">
        <f t="shared" si="20"/>
        <v>-0.10638617523572069</v>
      </c>
      <c r="L102" s="336">
        <f t="shared" si="21"/>
        <v>-3.4452733415438752E-3</v>
      </c>
      <c r="M102" s="336">
        <f t="shared" si="22"/>
        <v>1.8749250709419796E-2</v>
      </c>
    </row>
    <row r="103" spans="1:13">
      <c r="A103" s="137"/>
      <c r="B103" s="335">
        <v>43040</v>
      </c>
      <c r="C103" s="293">
        <v>745450.04399999999</v>
      </c>
      <c r="D103" s="293">
        <v>404705.55599999998</v>
      </c>
      <c r="E103" s="293">
        <v>16371.603999999999</v>
      </c>
      <c r="F103" s="293">
        <v>16420.355</v>
      </c>
      <c r="G103" s="293">
        <f t="shared" si="13"/>
        <v>1182947.5590000001</v>
      </c>
      <c r="H103" s="132"/>
      <c r="I103" s="336">
        <f t="shared" si="19"/>
        <v>2.9326509543587065E-2</v>
      </c>
      <c r="J103" s="336">
        <f t="shared" si="23"/>
        <v>5.0405416664179414E-2</v>
      </c>
      <c r="K103" s="336">
        <f t="shared" si="20"/>
        <v>-6.205273909625697E-2</v>
      </c>
      <c r="L103" s="336">
        <f t="shared" si="21"/>
        <v>-2.7906682415189676E-3</v>
      </c>
      <c r="M103" s="336">
        <f t="shared" si="22"/>
        <v>3.4571783658802202E-2</v>
      </c>
    </row>
    <row r="104" spans="1:13">
      <c r="A104" s="137"/>
      <c r="B104" s="163">
        <v>43070</v>
      </c>
      <c r="C104" s="164">
        <v>752235.56499999994</v>
      </c>
      <c r="D104" s="164">
        <v>460095.09</v>
      </c>
      <c r="E104" s="164">
        <v>17862.035</v>
      </c>
      <c r="F104" s="164">
        <v>18053.646000000001</v>
      </c>
      <c r="G104" s="164">
        <f t="shared" si="13"/>
        <v>1248246.3359999999</v>
      </c>
      <c r="H104" s="132"/>
      <c r="I104" s="167">
        <f t="shared" si="19"/>
        <v>7.8624277253644959E-3</v>
      </c>
      <c r="J104" s="167">
        <f t="shared" si="23"/>
        <v>9.8003111952057465E-2</v>
      </c>
      <c r="K104" s="167">
        <f t="shared" si="20"/>
        <v>-2.2000724600663379E-2</v>
      </c>
      <c r="L104" s="167">
        <f t="shared" si="21"/>
        <v>5.1004035913676304E-2</v>
      </c>
      <c r="M104" s="167">
        <f t="shared" si="22"/>
        <v>3.947969631874404E-2</v>
      </c>
    </row>
    <row r="105" spans="1:13">
      <c r="B105" s="158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1:13">
      <c r="B106" s="178"/>
      <c r="C106" s="179"/>
      <c r="D106" s="179"/>
      <c r="E106" s="179"/>
      <c r="F106" s="179"/>
      <c r="G106" s="179"/>
      <c r="H106" s="132"/>
      <c r="I106" s="179"/>
      <c r="J106" s="179"/>
      <c r="K106" s="179"/>
      <c r="L106" s="179"/>
      <c r="M106" s="179"/>
    </row>
    <row r="107" spans="1:13">
      <c r="B107" s="172"/>
      <c r="C107" s="173" t="s">
        <v>131</v>
      </c>
      <c r="D107" s="173"/>
      <c r="E107" s="173"/>
      <c r="F107" s="173"/>
      <c r="G107" s="173"/>
      <c r="H107" s="132"/>
      <c r="I107" s="173" t="s">
        <v>131</v>
      </c>
      <c r="J107" s="173"/>
      <c r="K107" s="173"/>
      <c r="L107" s="173"/>
      <c r="M107" s="173"/>
    </row>
    <row r="108" spans="1:13">
      <c r="B108" s="174"/>
      <c r="C108" s="175" t="s">
        <v>205</v>
      </c>
      <c r="D108" s="175"/>
      <c r="E108" s="175"/>
      <c r="F108" s="175"/>
      <c r="G108" s="175"/>
      <c r="H108" s="132"/>
      <c r="I108" s="175" t="s">
        <v>171</v>
      </c>
      <c r="J108" s="175"/>
      <c r="K108" s="175"/>
      <c r="L108" s="175"/>
      <c r="M108" s="175"/>
    </row>
    <row r="109" spans="1:13">
      <c r="B109" s="176"/>
      <c r="C109" s="177" t="s">
        <v>204</v>
      </c>
      <c r="D109" s="177" t="s">
        <v>206</v>
      </c>
      <c r="E109" s="177" t="s">
        <v>183</v>
      </c>
      <c r="F109" s="177" t="s">
        <v>188</v>
      </c>
      <c r="G109" s="177" t="s">
        <v>207</v>
      </c>
      <c r="H109" s="132"/>
      <c r="I109" s="177" t="s">
        <v>204</v>
      </c>
      <c r="J109" s="177" t="s">
        <v>206</v>
      </c>
      <c r="K109" s="177" t="s">
        <v>183</v>
      </c>
      <c r="L109" s="177" t="s">
        <v>188</v>
      </c>
      <c r="M109" s="177" t="s">
        <v>207</v>
      </c>
    </row>
    <row r="110" spans="1:13">
      <c r="B110" s="168">
        <v>2010</v>
      </c>
      <c r="C110" s="162">
        <f>SUM(C9:C20)</f>
        <v>8894756.2689999975</v>
      </c>
      <c r="D110" s="162">
        <f>SUM(D9:D20)</f>
        <v>5840292.0320000006</v>
      </c>
      <c r="E110" s="162">
        <f>SUM(E9:E20)</f>
        <v>217535.111</v>
      </c>
      <c r="F110" s="162">
        <f>SUM(F9:F20)</f>
        <v>213311.427</v>
      </c>
      <c r="G110" s="162">
        <f>SUM(G9:G20)</f>
        <v>15165894.839000002</v>
      </c>
      <c r="H110" s="132"/>
      <c r="I110" s="165"/>
      <c r="J110" s="165"/>
      <c r="K110" s="165"/>
      <c r="L110" s="165"/>
      <c r="M110" s="165"/>
    </row>
    <row r="111" spans="1:13">
      <c r="B111" s="168">
        <v>2011</v>
      </c>
      <c r="C111" s="162">
        <f>SUM(C21:C32)</f>
        <v>8870233.4379999992</v>
      </c>
      <c r="D111" s="162">
        <f>SUM(D21:D32)</f>
        <v>5743305.0789999999</v>
      </c>
      <c r="E111" s="162">
        <f>SUM(E21:E32)</f>
        <v>202972.89599999995</v>
      </c>
      <c r="F111" s="162">
        <f>SUM(F21:F32)</f>
        <v>214907.89399999997</v>
      </c>
      <c r="G111" s="162">
        <f>SUM(G21:G32)</f>
        <v>15031419.307</v>
      </c>
      <c r="H111" s="132"/>
      <c r="I111" s="165"/>
      <c r="J111" s="165"/>
      <c r="K111" s="165"/>
      <c r="L111" s="165"/>
      <c r="M111" s="165"/>
    </row>
    <row r="112" spans="1:13">
      <c r="B112" s="168">
        <v>2012</v>
      </c>
      <c r="C112" s="162">
        <f>SUM(C33:C44)</f>
        <v>8892542.5789999999</v>
      </c>
      <c r="D112" s="162">
        <f>SUM(D33:D44)</f>
        <v>5822609.3099999996</v>
      </c>
      <c r="E112" s="162">
        <f>SUM(E33:E44)</f>
        <v>212071.89599999998</v>
      </c>
      <c r="F112" s="162">
        <f>SUM(F33:F44)</f>
        <v>217356.19200000001</v>
      </c>
      <c r="G112" s="162">
        <f>SUM(G33:G44)</f>
        <v>15144579.977000002</v>
      </c>
      <c r="H112" s="132"/>
      <c r="I112" s="165"/>
      <c r="J112" s="165"/>
      <c r="K112" s="165"/>
      <c r="L112" s="165"/>
      <c r="M112" s="165"/>
    </row>
    <row r="113" spans="2:13">
      <c r="B113" s="168">
        <v>2013</v>
      </c>
      <c r="C113" s="162">
        <f>SUM(C45:C56)</f>
        <v>8623687.1550000012</v>
      </c>
      <c r="D113" s="162">
        <f>SUM(D45:D56)</f>
        <v>5673540.794999999</v>
      </c>
      <c r="E113" s="162">
        <f>SUM(E45:E56)</f>
        <v>201960.06399999998</v>
      </c>
      <c r="F113" s="162">
        <f>SUM(F45:F56)</f>
        <v>209668.64799999999</v>
      </c>
      <c r="G113" s="162">
        <f>SUM(G45:G56)</f>
        <v>14708856.662</v>
      </c>
      <c r="H113" s="132"/>
      <c r="I113" s="165"/>
      <c r="J113" s="165"/>
      <c r="K113" s="165"/>
      <c r="L113" s="165"/>
      <c r="M113" s="165"/>
    </row>
    <row r="114" spans="2:13">
      <c r="B114" s="168">
        <v>2014</v>
      </c>
      <c r="C114" s="162">
        <f>SUM(C57:C68)</f>
        <v>8579976.370000001</v>
      </c>
      <c r="D114" s="162">
        <f>SUM(D57:D68)</f>
        <v>5585425.2089999998</v>
      </c>
      <c r="E114" s="162">
        <f>SUM(E57:E68)</f>
        <v>212253.72200000004</v>
      </c>
      <c r="F114" s="162">
        <f>SUM(F57:F68)</f>
        <v>209870.81299999999</v>
      </c>
      <c r="G114" s="162">
        <f>SUM(G57:G68)</f>
        <v>14587526.113999996</v>
      </c>
      <c r="H114" s="132"/>
      <c r="I114" s="165"/>
      <c r="J114" s="165"/>
      <c r="K114" s="165"/>
      <c r="L114" s="165"/>
      <c r="M114" s="165"/>
    </row>
    <row r="115" spans="2:13">
      <c r="B115" s="168">
        <v>2015</v>
      </c>
      <c r="C115" s="162">
        <f>SUM(C69:C80)</f>
        <v>8669362.4399999995</v>
      </c>
      <c r="D115" s="162">
        <f>SUM(D69:D80)</f>
        <v>5796435.5480000004</v>
      </c>
      <c r="E115" s="162">
        <f>SUM(E69:E80)</f>
        <v>205439.6</v>
      </c>
      <c r="F115" s="162">
        <f>SUM(F69:F80)</f>
        <v>213484.99100000004</v>
      </c>
      <c r="G115" s="162">
        <f>SUM(G69:G80)</f>
        <v>14884722.579</v>
      </c>
      <c r="H115" s="132"/>
      <c r="I115" s="165"/>
      <c r="J115" s="165"/>
      <c r="K115" s="165"/>
      <c r="L115" s="165"/>
      <c r="M115" s="165"/>
    </row>
    <row r="116" spans="2:13">
      <c r="B116" s="168">
        <v>2016</v>
      </c>
      <c r="C116" s="162">
        <f>SUM(C81:C92)</f>
        <v>8776838.8670000006</v>
      </c>
      <c r="D116" s="162">
        <f t="shared" ref="D116:F116" si="24">SUM(D81:D92)</f>
        <v>5832255.4390000002</v>
      </c>
      <c r="E116" s="162">
        <f t="shared" si="24"/>
        <v>210728.147</v>
      </c>
      <c r="F116" s="162">
        <f t="shared" si="24"/>
        <v>208345.84600000002</v>
      </c>
      <c r="G116" s="162">
        <f>SUM(G81:G92)</f>
        <v>15028168.299000001</v>
      </c>
      <c r="H116" s="132"/>
      <c r="I116" s="165"/>
      <c r="J116" s="165"/>
      <c r="K116" s="165"/>
      <c r="L116" s="165"/>
      <c r="M116" s="165"/>
    </row>
    <row r="117" spans="2:13">
      <c r="B117" s="168">
        <v>2017</v>
      </c>
      <c r="C117" s="162">
        <f>SUM(C93:C104)</f>
        <v>8958378.6999999993</v>
      </c>
      <c r="D117" s="162">
        <f t="shared" ref="D117:G117" si="25">SUM(D93:D104)</f>
        <v>6028274.0580000002</v>
      </c>
      <c r="E117" s="162">
        <f t="shared" si="25"/>
        <v>202865.56699999998</v>
      </c>
      <c r="F117" s="162">
        <f t="shared" si="25"/>
        <v>210596.17200000002</v>
      </c>
      <c r="G117" s="162">
        <f t="shared" si="25"/>
        <v>15400114.496999998</v>
      </c>
      <c r="H117" s="132"/>
      <c r="I117" s="165"/>
      <c r="J117" s="165"/>
      <c r="K117" s="165"/>
      <c r="L117" s="165"/>
      <c r="M117" s="165"/>
    </row>
    <row r="118" spans="2:13">
      <c r="B118" s="168"/>
      <c r="C118" s="165"/>
      <c r="D118" s="165"/>
      <c r="E118" s="165"/>
      <c r="F118" s="165"/>
      <c r="G118" s="165"/>
      <c r="H118" s="132"/>
      <c r="I118" s="165"/>
      <c r="J118" s="165"/>
      <c r="K118" s="165"/>
      <c r="L118" s="165"/>
      <c r="M118" s="165"/>
    </row>
    <row r="119" spans="2:13">
      <c r="B119" s="168">
        <v>2010</v>
      </c>
      <c r="C119" s="162">
        <f t="shared" ref="C119:G121" si="26">C110/1000</f>
        <v>8894.7562689999977</v>
      </c>
      <c r="D119" s="162">
        <f t="shared" si="26"/>
        <v>5840.2920320000003</v>
      </c>
      <c r="E119" s="162">
        <f t="shared" si="26"/>
        <v>217.535111</v>
      </c>
      <c r="F119" s="162">
        <f t="shared" si="26"/>
        <v>213.31142700000001</v>
      </c>
      <c r="G119" s="162">
        <f t="shared" si="26"/>
        <v>15165.894839000002</v>
      </c>
      <c r="H119" s="132"/>
      <c r="I119" s="165"/>
      <c r="J119" s="165"/>
      <c r="K119" s="165"/>
      <c r="L119" s="165"/>
      <c r="M119" s="165"/>
    </row>
    <row r="120" spans="2:13">
      <c r="B120" s="168">
        <v>2011</v>
      </c>
      <c r="C120" s="162">
        <f t="shared" si="26"/>
        <v>8870.2334379999993</v>
      </c>
      <c r="D120" s="162">
        <f t="shared" si="26"/>
        <v>5743.3050789999998</v>
      </c>
      <c r="E120" s="162">
        <f t="shared" si="26"/>
        <v>202.97289599999996</v>
      </c>
      <c r="F120" s="162">
        <f t="shared" si="26"/>
        <v>214.90789399999997</v>
      </c>
      <c r="G120" s="162">
        <f t="shared" si="26"/>
        <v>15031.419307</v>
      </c>
      <c r="H120" s="132"/>
      <c r="I120" s="169">
        <f>((C120/C119)-1)*100</f>
        <v>-0.2756998647109099</v>
      </c>
      <c r="J120" s="169">
        <f t="shared" ref="J120:M120" si="27">((D120/D119)-1)*100</f>
        <v>-1.6606524548531398</v>
      </c>
      <c r="K120" s="169">
        <f t="shared" si="27"/>
        <v>-6.6941906219451841</v>
      </c>
      <c r="L120" s="169">
        <f t="shared" si="27"/>
        <v>0.74842075853722712</v>
      </c>
      <c r="M120" s="169">
        <f t="shared" si="27"/>
        <v>-0.88669698311628631</v>
      </c>
    </row>
    <row r="121" spans="2:13">
      <c r="B121" s="168">
        <v>2012</v>
      </c>
      <c r="C121" s="162">
        <f t="shared" si="26"/>
        <v>8892.542578999999</v>
      </c>
      <c r="D121" s="162">
        <f t="shared" si="26"/>
        <v>5822.6093099999998</v>
      </c>
      <c r="E121" s="162">
        <f t="shared" si="26"/>
        <v>212.07189599999998</v>
      </c>
      <c r="F121" s="162">
        <f t="shared" si="26"/>
        <v>217.35619200000002</v>
      </c>
      <c r="G121" s="162">
        <f t="shared" si="26"/>
        <v>15144.579977000001</v>
      </c>
      <c r="H121" s="132"/>
      <c r="I121" s="169">
        <f t="shared" ref="I121:I124" si="28">((C121/C120)-1)*100</f>
        <v>0.25150568083616154</v>
      </c>
      <c r="J121" s="169">
        <f t="shared" ref="J121:J124" si="29">((D121/D120)-1)*100</f>
        <v>1.380811743572008</v>
      </c>
      <c r="K121" s="169">
        <f t="shared" ref="K121:K124" si="30">((E121/E120)-1)*100</f>
        <v>4.4828645495603503</v>
      </c>
      <c r="L121" s="169">
        <f t="shared" ref="L121:L124" si="31">((F121/F120)-1)*100</f>
        <v>1.1392313025039735</v>
      </c>
      <c r="M121" s="169">
        <f t="shared" ref="M121:M124" si="32">((G121/G120)-1)*100</f>
        <v>0.75282757861263594</v>
      </c>
    </row>
    <row r="122" spans="2:13">
      <c r="B122" s="168">
        <v>2013</v>
      </c>
      <c r="C122" s="162">
        <f t="shared" ref="C122:G122" si="33">C113/1000</f>
        <v>8623.6871550000014</v>
      </c>
      <c r="D122" s="162">
        <f t="shared" si="33"/>
        <v>5673.540794999999</v>
      </c>
      <c r="E122" s="162">
        <f t="shared" si="33"/>
        <v>201.96006399999999</v>
      </c>
      <c r="F122" s="162">
        <f t="shared" si="33"/>
        <v>209.66864799999999</v>
      </c>
      <c r="G122" s="162">
        <f t="shared" si="33"/>
        <v>14708.856662</v>
      </c>
      <c r="H122" s="132"/>
      <c r="I122" s="169">
        <f t="shared" si="28"/>
        <v>-3.0233807891446918</v>
      </c>
      <c r="J122" s="169">
        <f t="shared" si="29"/>
        <v>-2.5601668781723763</v>
      </c>
      <c r="K122" s="169">
        <f t="shared" si="30"/>
        <v>-4.7681150547171036</v>
      </c>
      <c r="L122" s="169">
        <f t="shared" si="31"/>
        <v>-3.5368414993210862</v>
      </c>
      <c r="M122" s="169">
        <f t="shared" si="32"/>
        <v>-2.8770907853617023</v>
      </c>
    </row>
    <row r="123" spans="2:13">
      <c r="B123" s="168">
        <v>2014</v>
      </c>
      <c r="C123" s="162">
        <f t="shared" ref="C123:G123" si="34">C114/1000</f>
        <v>8579.9763700000003</v>
      </c>
      <c r="D123" s="162">
        <f t="shared" si="34"/>
        <v>5585.425209</v>
      </c>
      <c r="E123" s="162">
        <f t="shared" si="34"/>
        <v>212.25372200000004</v>
      </c>
      <c r="F123" s="162">
        <f t="shared" si="34"/>
        <v>209.870813</v>
      </c>
      <c r="G123" s="162">
        <f t="shared" si="34"/>
        <v>14587.526113999997</v>
      </c>
      <c r="H123" s="132"/>
      <c r="I123" s="169">
        <f t="shared" si="28"/>
        <v>-0.50686886263792141</v>
      </c>
      <c r="J123" s="169">
        <f t="shared" si="29"/>
        <v>-1.5530968963447633</v>
      </c>
      <c r="K123" s="169">
        <f t="shared" si="30"/>
        <v>5.0968779649426477</v>
      </c>
      <c r="L123" s="169">
        <f t="shared" si="31"/>
        <v>9.642118739661143E-2</v>
      </c>
      <c r="M123" s="169">
        <f t="shared" si="32"/>
        <v>-0.82488089175182244</v>
      </c>
    </row>
    <row r="124" spans="2:13">
      <c r="B124" s="159">
        <v>2015</v>
      </c>
      <c r="C124" s="293">
        <f t="shared" ref="C124:G126" si="35">C115/1000</f>
        <v>8669.362439999999</v>
      </c>
      <c r="D124" s="293">
        <f t="shared" si="35"/>
        <v>5796.4355480000004</v>
      </c>
      <c r="E124" s="293">
        <f t="shared" si="35"/>
        <v>205.43960000000001</v>
      </c>
      <c r="F124" s="293">
        <f t="shared" si="35"/>
        <v>213.48499100000004</v>
      </c>
      <c r="G124" s="293">
        <f t="shared" si="35"/>
        <v>14884.722578999999</v>
      </c>
      <c r="H124" s="337"/>
      <c r="I124" s="272">
        <f t="shared" si="28"/>
        <v>1.0417985568414556</v>
      </c>
      <c r="J124" s="272">
        <f t="shared" si="29"/>
        <v>3.7778742191371784</v>
      </c>
      <c r="K124" s="272">
        <f t="shared" si="30"/>
        <v>-3.2103663180992559</v>
      </c>
      <c r="L124" s="272">
        <f t="shared" si="31"/>
        <v>1.7220965356435913</v>
      </c>
      <c r="M124" s="272">
        <f t="shared" si="32"/>
        <v>2.0373328738364727</v>
      </c>
    </row>
    <row r="125" spans="2:13">
      <c r="B125" s="159">
        <v>2016</v>
      </c>
      <c r="C125" s="293">
        <f t="shared" si="35"/>
        <v>8776.8388670000004</v>
      </c>
      <c r="D125" s="293">
        <f t="shared" si="35"/>
        <v>5832.2554390000005</v>
      </c>
      <c r="E125" s="293">
        <f t="shared" si="35"/>
        <v>210.72814700000001</v>
      </c>
      <c r="F125" s="293">
        <f t="shared" si="35"/>
        <v>208.34584600000002</v>
      </c>
      <c r="G125" s="293">
        <f t="shared" si="35"/>
        <v>15028.168299000001</v>
      </c>
      <c r="H125" s="337"/>
      <c r="I125" s="272">
        <f t="shared" ref="I125" si="36">((C125/C124)-1)*100</f>
        <v>1.2397270011934358</v>
      </c>
      <c r="J125" s="272">
        <f t="shared" ref="J125" si="37">((D125/D124)-1)*100</f>
        <v>0.61796410403216484</v>
      </c>
      <c r="K125" s="272">
        <f t="shared" ref="K125" si="38">((E125/E124)-1)*100</f>
        <v>2.5742588089151308</v>
      </c>
      <c r="L125" s="272">
        <f t="shared" ref="L125" si="39">((F125/F124)-1)*100</f>
        <v>-2.4072629068335849</v>
      </c>
      <c r="M125" s="272">
        <f t="shared" ref="M125" si="40">((G125/G124)-1)*100</f>
        <v>0.96371107515553778</v>
      </c>
    </row>
    <row r="126" spans="2:13">
      <c r="B126" s="160">
        <v>2017</v>
      </c>
      <c r="C126" s="164">
        <f t="shared" si="35"/>
        <v>8958.3786999999993</v>
      </c>
      <c r="D126" s="164">
        <f t="shared" si="35"/>
        <v>6028.274058</v>
      </c>
      <c r="E126" s="164">
        <f t="shared" si="35"/>
        <v>202.86556699999997</v>
      </c>
      <c r="F126" s="164">
        <f t="shared" si="35"/>
        <v>210.59617200000002</v>
      </c>
      <c r="G126" s="164">
        <f t="shared" si="35"/>
        <v>15400.114496999997</v>
      </c>
      <c r="H126" s="132"/>
      <c r="I126" s="170">
        <f t="shared" ref="I126" si="41">((C126/C125)-1)*100</f>
        <v>2.0683965577010799</v>
      </c>
      <c r="J126" s="170">
        <f t="shared" ref="J126" si="42">((D126/D125)-1)*100</f>
        <v>3.3609402237294583</v>
      </c>
      <c r="K126" s="170">
        <f t="shared" ref="K126" si="43">((E126/E125)-1)*100</f>
        <v>-3.7311484545061946</v>
      </c>
      <c r="L126" s="170">
        <f t="shared" ref="L126" si="44">((F126/F125)-1)*100</f>
        <v>1.0800916088339108</v>
      </c>
      <c r="M126" s="170">
        <f t="shared" ref="M126" si="45">((G126/G125)-1)*100</f>
        <v>2.4749935627534025</v>
      </c>
    </row>
    <row r="127" spans="2:13">
      <c r="B127" s="171"/>
      <c r="C127" s="79"/>
      <c r="D127" s="79"/>
      <c r="E127" s="79"/>
      <c r="F127" s="79"/>
      <c r="G127" s="79"/>
    </row>
  </sheetData>
  <hyperlinks>
    <hyperlink ref="B4" location="Indice!A1" display="Indice!A1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X55"/>
  <sheetViews>
    <sheetView workbookViewId="0">
      <selection activeCell="D2" sqref="D2"/>
    </sheetView>
  </sheetViews>
  <sheetFormatPr baseColWidth="10" defaultColWidth="11.42578125" defaultRowHeight="15"/>
  <cols>
    <col min="1" max="1" width="21.5703125" style="301" bestFit="1" customWidth="1"/>
    <col min="2" max="5" width="11.42578125" style="301"/>
    <col min="6" max="6" width="16.5703125" style="301" customWidth="1"/>
    <col min="7" max="8" width="10.140625" style="301" bestFit="1" customWidth="1"/>
    <col min="9" max="10" width="11.42578125" style="301"/>
    <col min="11" max="11" width="32.28515625" style="301" customWidth="1"/>
    <col min="12" max="12" width="11.42578125" style="301"/>
    <col min="13" max="13" width="14.42578125" style="301" bestFit="1" customWidth="1"/>
    <col min="14" max="19" width="11.42578125" style="301"/>
    <col min="20" max="20" width="15" style="301" bestFit="1" customWidth="1"/>
    <col min="21" max="16384" width="11.42578125" style="301"/>
  </cols>
  <sheetData>
    <row r="1" spans="1:22">
      <c r="A1" s="306" t="s">
        <v>228</v>
      </c>
      <c r="B1" s="306" t="s">
        <v>229</v>
      </c>
      <c r="C1" s="301">
        <v>1000</v>
      </c>
      <c r="E1" s="307"/>
      <c r="J1" s="301" t="s">
        <v>230</v>
      </c>
      <c r="L1" s="301">
        <v>100</v>
      </c>
      <c r="Q1" s="307"/>
      <c r="R1" s="307"/>
      <c r="V1" s="307"/>
    </row>
    <row r="2" spans="1:22">
      <c r="A2" s="301" t="s">
        <v>175</v>
      </c>
      <c r="B2" s="308">
        <v>3.6</v>
      </c>
      <c r="D2" s="301" t="str">
        <f t="shared" ref="D2:D20" si="0">CONCATENATE(A2," ",TEXT(B2,"0,0")," %")</f>
        <v>Andalucía 3,6 %</v>
      </c>
      <c r="E2" s="309"/>
      <c r="J2" s="301" t="s">
        <v>231</v>
      </c>
      <c r="K2" s="310">
        <v>39.516626663834089</v>
      </c>
      <c r="N2" s="301" t="str">
        <f t="shared" ref="N2:N20" si="1">CONCATENATE(A2," ",TEXT(K2,"0,0")," %")</f>
        <v>Andalucía 39,5 %</v>
      </c>
      <c r="P2" s="301" t="s">
        <v>175</v>
      </c>
      <c r="Q2" s="311">
        <v>12512.137088003599</v>
      </c>
      <c r="R2" s="301">
        <v>19150.831501000001</v>
      </c>
      <c r="S2" s="311">
        <v>31662.968589003576</v>
      </c>
      <c r="T2" s="301">
        <f t="shared" ref="T2:T20" si="2">Q2/S2</f>
        <v>0.39516626663834087</v>
      </c>
      <c r="V2" s="312"/>
    </row>
    <row r="3" spans="1:22">
      <c r="A3" s="301" t="s">
        <v>176</v>
      </c>
      <c r="B3" s="308">
        <v>1.6</v>
      </c>
      <c r="D3" s="301" t="str">
        <f t="shared" si="0"/>
        <v>Aragón 1,6 %</v>
      </c>
      <c r="E3" s="313"/>
      <c r="J3" s="301" t="s">
        <v>232</v>
      </c>
      <c r="K3" s="310">
        <v>55.595463902926113</v>
      </c>
      <c r="N3" s="301" t="str">
        <f t="shared" si="1"/>
        <v>Aragón 55,6 %</v>
      </c>
      <c r="P3" s="301" t="s">
        <v>176</v>
      </c>
      <c r="Q3" s="311">
        <v>9021.0864516342372</v>
      </c>
      <c r="R3" s="301">
        <v>7205.2129949999999</v>
      </c>
      <c r="S3" s="311">
        <v>16226.299446634237</v>
      </c>
      <c r="T3" s="301">
        <f t="shared" si="2"/>
        <v>0.55595463902926112</v>
      </c>
      <c r="V3" s="312"/>
    </row>
    <row r="4" spans="1:22">
      <c r="A4" s="301" t="s">
        <v>177</v>
      </c>
      <c r="B4" s="308">
        <v>1.1000000000000001</v>
      </c>
      <c r="D4" s="301" t="str">
        <f t="shared" si="0"/>
        <v>Asturias 1,1 %</v>
      </c>
      <c r="E4" s="313"/>
      <c r="J4" s="301" t="s">
        <v>233</v>
      </c>
      <c r="K4" s="310">
        <v>27.901522190897332</v>
      </c>
      <c r="N4" s="301" t="str">
        <f t="shared" si="1"/>
        <v>Asturias 27,9 %</v>
      </c>
      <c r="P4" s="301" t="s">
        <v>177</v>
      </c>
      <c r="Q4" s="311">
        <v>3679.0621871415788</v>
      </c>
      <c r="R4" s="301">
        <v>9506.8212280000007</v>
      </c>
      <c r="S4" s="311">
        <v>13185.883415141579</v>
      </c>
      <c r="T4" s="301">
        <f t="shared" si="2"/>
        <v>0.27901522190897332</v>
      </c>
      <c r="V4" s="312"/>
    </row>
    <row r="5" spans="1:22">
      <c r="A5" s="301" t="s">
        <v>178</v>
      </c>
      <c r="B5" s="308">
        <v>3.8</v>
      </c>
      <c r="D5" s="301" t="str">
        <f t="shared" si="0"/>
        <v>Islas Baleares 3,8 %</v>
      </c>
      <c r="E5" s="313"/>
      <c r="J5" s="301" t="s">
        <v>234</v>
      </c>
      <c r="K5" s="310">
        <v>3.0448471141939422</v>
      </c>
      <c r="N5" s="301" t="str">
        <f t="shared" si="1"/>
        <v>Islas Baleares 3,0 %</v>
      </c>
      <c r="P5" s="301" t="s">
        <v>206</v>
      </c>
      <c r="Q5" s="311">
        <v>130.536777</v>
      </c>
      <c r="R5" s="301">
        <v>4156.6005439999999</v>
      </c>
      <c r="S5" s="311">
        <v>4287.1373210000002</v>
      </c>
      <c r="T5" s="301">
        <f t="shared" si="2"/>
        <v>3.0448471141939423E-2</v>
      </c>
      <c r="V5" s="312"/>
    </row>
    <row r="6" spans="1:22">
      <c r="A6" s="301" t="s">
        <v>179</v>
      </c>
      <c r="B6" s="308">
        <v>3.5</v>
      </c>
      <c r="D6" s="301" t="str">
        <f t="shared" si="0"/>
        <v>Comunidad Valenciana 3,5 %</v>
      </c>
      <c r="E6" s="313"/>
      <c r="J6" s="301" t="s">
        <v>235</v>
      </c>
      <c r="K6" s="310">
        <v>20.903437987903857</v>
      </c>
      <c r="N6" s="301" t="str">
        <f t="shared" si="1"/>
        <v>Comunidad Valenciana 20,9 %</v>
      </c>
      <c r="P6" s="301" t="s">
        <v>236</v>
      </c>
      <c r="Q6" s="311">
        <v>3944.93513812121</v>
      </c>
      <c r="R6" s="301">
        <v>14927.248186000001</v>
      </c>
      <c r="S6" s="311">
        <v>18872.183324121212</v>
      </c>
      <c r="T6" s="301">
        <f t="shared" si="2"/>
        <v>0.20903437987903856</v>
      </c>
      <c r="V6" s="312"/>
    </row>
    <row r="7" spans="1:22">
      <c r="A7" s="301" t="s">
        <v>180</v>
      </c>
      <c r="B7" s="308">
        <v>1</v>
      </c>
      <c r="D7" s="301" t="str">
        <f t="shared" si="0"/>
        <v>Islas Canarias 1,0 %</v>
      </c>
      <c r="E7" s="313"/>
      <c r="J7" s="301" t="s">
        <v>237</v>
      </c>
      <c r="K7" s="310">
        <v>7.9935235036250276</v>
      </c>
      <c r="N7" s="301" t="str">
        <f t="shared" si="1"/>
        <v>Islas Canarias 8,0 %</v>
      </c>
      <c r="P7" s="301" t="s">
        <v>204</v>
      </c>
      <c r="Q7" s="311">
        <v>685.86180699999989</v>
      </c>
      <c r="R7" s="301">
        <v>7894.357</v>
      </c>
      <c r="S7" s="311">
        <v>8580.2188069999993</v>
      </c>
      <c r="T7" s="301">
        <f t="shared" si="2"/>
        <v>7.9935235036250274E-2</v>
      </c>
      <c r="V7" s="312"/>
    </row>
    <row r="8" spans="1:22">
      <c r="A8" s="301" t="s">
        <v>181</v>
      </c>
      <c r="B8" s="308">
        <v>-2.6</v>
      </c>
      <c r="D8" s="301" t="str">
        <f t="shared" si="0"/>
        <v>Cantabria -2,6 %</v>
      </c>
      <c r="E8" s="313"/>
      <c r="J8" s="301" t="s">
        <v>238</v>
      </c>
      <c r="K8" s="310">
        <v>35.185894872664157</v>
      </c>
      <c r="N8" s="301" t="str">
        <f t="shared" si="1"/>
        <v>Cantabria 35,2 %</v>
      </c>
      <c r="P8" s="301" t="s">
        <v>181</v>
      </c>
      <c r="Q8" s="311">
        <v>451.62973256401153</v>
      </c>
      <c r="R8" s="301">
        <v>831.92361800000003</v>
      </c>
      <c r="S8" s="311">
        <v>1283.5533505640115</v>
      </c>
      <c r="T8" s="301">
        <f t="shared" si="2"/>
        <v>0.35185894872664158</v>
      </c>
      <c r="V8" s="312"/>
    </row>
    <row r="9" spans="1:22">
      <c r="A9" s="301" t="s">
        <v>239</v>
      </c>
      <c r="B9" s="308">
        <v>-0.7</v>
      </c>
      <c r="D9" s="301" t="str">
        <f t="shared" si="0"/>
        <v>Castilla La-Mancha -0,7 %</v>
      </c>
      <c r="E9" s="313"/>
      <c r="J9" s="301" t="s">
        <v>240</v>
      </c>
      <c r="K9" s="310">
        <v>53.36055676353719</v>
      </c>
      <c r="N9" s="301" t="str">
        <f t="shared" si="1"/>
        <v>Castilla La-Mancha 53,4 %</v>
      </c>
      <c r="P9" s="301" t="s">
        <v>241</v>
      </c>
      <c r="Q9" s="311">
        <v>11984.554688584501</v>
      </c>
      <c r="R9" s="301">
        <v>10475.021102000001</v>
      </c>
      <c r="S9" s="311">
        <v>22459.575790584502</v>
      </c>
      <c r="T9" s="301">
        <f t="shared" si="2"/>
        <v>0.53360556763537192</v>
      </c>
      <c r="V9" s="312"/>
    </row>
    <row r="10" spans="1:22">
      <c r="A10" s="301" t="s">
        <v>242</v>
      </c>
      <c r="B10" s="308">
        <v>1.4</v>
      </c>
      <c r="D10" s="301" t="str">
        <f t="shared" si="0"/>
        <v>Castilla León 1,4 %</v>
      </c>
      <c r="E10" s="313"/>
      <c r="J10" s="301" t="s">
        <v>243</v>
      </c>
      <c r="K10" s="310">
        <v>70.767073149431496</v>
      </c>
      <c r="N10" s="301" t="str">
        <f t="shared" si="1"/>
        <v>Castilla León 70,8 %</v>
      </c>
      <c r="P10" s="301" t="s">
        <v>212</v>
      </c>
      <c r="Q10" s="311">
        <v>23454.558463677244</v>
      </c>
      <c r="R10" s="301">
        <v>9688.7628860000004</v>
      </c>
      <c r="S10" s="311">
        <v>33143.321349677244</v>
      </c>
      <c r="T10" s="301">
        <f t="shared" si="2"/>
        <v>0.70767073149431503</v>
      </c>
      <c r="V10" s="312"/>
    </row>
    <row r="11" spans="1:22">
      <c r="A11" s="301" t="s">
        <v>182</v>
      </c>
      <c r="B11" s="308">
        <v>2.1</v>
      </c>
      <c r="D11" s="301" t="str">
        <f t="shared" si="0"/>
        <v>Cataluña 2,1 %</v>
      </c>
      <c r="E11" s="313"/>
      <c r="J11" s="301" t="s">
        <v>244</v>
      </c>
      <c r="K11" s="310">
        <v>21.178329867737578</v>
      </c>
      <c r="N11" s="301" t="str">
        <f t="shared" si="1"/>
        <v>Cataluña 21,2 %</v>
      </c>
      <c r="P11" s="301" t="s">
        <v>182</v>
      </c>
      <c r="Q11" s="311">
        <v>8762.9182819962207</v>
      </c>
      <c r="R11" s="301">
        <v>32613.896305000002</v>
      </c>
      <c r="S11" s="311">
        <v>41376.814586996225</v>
      </c>
      <c r="T11" s="301">
        <f t="shared" si="2"/>
        <v>0.21178329867737578</v>
      </c>
      <c r="V11" s="312"/>
    </row>
    <row r="12" spans="1:22">
      <c r="A12" s="301" t="s">
        <v>183</v>
      </c>
      <c r="B12" s="308">
        <v>-3.2</v>
      </c>
      <c r="D12" s="301" t="str">
        <f t="shared" si="0"/>
        <v>Ceuta -3,2 %</v>
      </c>
      <c r="E12" s="313"/>
      <c r="J12" s="301" t="s">
        <v>245</v>
      </c>
      <c r="K12" s="310">
        <v>0</v>
      </c>
      <c r="N12" s="301" t="str">
        <f t="shared" si="1"/>
        <v>Ceuta 0,0 %</v>
      </c>
      <c r="P12" s="301" t="s">
        <v>183</v>
      </c>
      <c r="Q12" s="311">
        <v>0</v>
      </c>
      <c r="R12" s="301">
        <v>212.25299999999999</v>
      </c>
      <c r="S12" s="311">
        <v>212.25299999999999</v>
      </c>
      <c r="T12" s="301">
        <f t="shared" si="2"/>
        <v>0</v>
      </c>
      <c r="V12" s="312"/>
    </row>
    <row r="13" spans="1:22">
      <c r="A13" s="301" t="s">
        <v>184</v>
      </c>
      <c r="B13" s="308">
        <v>3.7</v>
      </c>
      <c r="D13" s="301" t="str">
        <f t="shared" si="0"/>
        <v>Extremadura 3,7 %</v>
      </c>
      <c r="E13" s="313"/>
      <c r="J13" s="301" t="s">
        <v>246</v>
      </c>
      <c r="K13" s="310">
        <v>29.140127838603242</v>
      </c>
      <c r="N13" s="301" t="str">
        <f t="shared" si="1"/>
        <v>Extremadura 29,1 %</v>
      </c>
      <c r="P13" s="301" t="s">
        <v>184</v>
      </c>
      <c r="Q13" s="311">
        <v>6257.3036586996022</v>
      </c>
      <c r="R13" s="301">
        <v>15215.847362999999</v>
      </c>
      <c r="S13" s="311">
        <v>21473.151021699603</v>
      </c>
      <c r="T13" s="301">
        <f t="shared" si="2"/>
        <v>0.29140127838603241</v>
      </c>
      <c r="V13" s="312"/>
    </row>
    <row r="14" spans="1:22">
      <c r="A14" s="301" t="s">
        <v>185</v>
      </c>
      <c r="B14" s="308">
        <v>-0.7</v>
      </c>
      <c r="D14" s="301" t="str">
        <f t="shared" si="0"/>
        <v>Galicia -0,7 %</v>
      </c>
      <c r="E14" s="313"/>
      <c r="J14" s="301" t="s">
        <v>247</v>
      </c>
      <c r="K14" s="310">
        <v>60.710836066744719</v>
      </c>
      <c r="N14" s="301" t="str">
        <f t="shared" si="1"/>
        <v>Galicia 60,7 %</v>
      </c>
      <c r="P14" s="301" t="s">
        <v>185</v>
      </c>
      <c r="Q14" s="311">
        <v>18884.982135007725</v>
      </c>
      <c r="R14" s="301">
        <v>12221.461719999999</v>
      </c>
      <c r="S14" s="311">
        <v>31106.443855007725</v>
      </c>
      <c r="T14" s="301">
        <f t="shared" si="2"/>
        <v>0.60710836066744722</v>
      </c>
      <c r="V14" s="312"/>
    </row>
    <row r="15" spans="1:22">
      <c r="A15" s="301" t="s">
        <v>186</v>
      </c>
      <c r="B15" s="308">
        <v>1.4</v>
      </c>
      <c r="D15" s="301" t="str">
        <f t="shared" si="0"/>
        <v>La Rioja 1,4 %</v>
      </c>
      <c r="E15" s="313"/>
      <c r="J15" s="301" t="s">
        <v>248</v>
      </c>
      <c r="K15" s="310">
        <v>85.002784931293903</v>
      </c>
      <c r="N15" s="301" t="str">
        <f t="shared" si="1"/>
        <v>La Rioja 85,0 %</v>
      </c>
      <c r="P15" s="301" t="s">
        <v>186</v>
      </c>
      <c r="Q15" s="311">
        <v>1243.5469223941684</v>
      </c>
      <c r="R15" s="301">
        <v>219.40152499999999</v>
      </c>
      <c r="S15" s="311">
        <v>1462.9484473941684</v>
      </c>
      <c r="T15" s="301">
        <f t="shared" si="2"/>
        <v>0.85002784931293907</v>
      </c>
      <c r="V15" s="312"/>
    </row>
    <row r="16" spans="1:22">
      <c r="A16" s="301" t="s">
        <v>187</v>
      </c>
      <c r="B16" s="308">
        <v>1.4</v>
      </c>
      <c r="D16" s="301" t="str">
        <f t="shared" si="0"/>
        <v>Madrid 1,4 %</v>
      </c>
      <c r="E16" s="313"/>
      <c r="J16" s="301" t="s">
        <v>249</v>
      </c>
      <c r="K16" s="310">
        <v>43.538268196838295</v>
      </c>
      <c r="N16" s="301" t="str">
        <f t="shared" si="1"/>
        <v>Madrid 43,5 %</v>
      </c>
      <c r="P16" s="301" t="s">
        <v>187</v>
      </c>
      <c r="Q16" s="311">
        <v>567.88840100601954</v>
      </c>
      <c r="R16" s="301">
        <v>736.45470799999998</v>
      </c>
      <c r="S16" s="311">
        <v>1304.3431090060194</v>
      </c>
      <c r="T16" s="301">
        <f t="shared" si="2"/>
        <v>0.43538268196838292</v>
      </c>
      <c r="V16" s="312"/>
    </row>
    <row r="17" spans="1:24">
      <c r="A17" s="301" t="s">
        <v>188</v>
      </c>
      <c r="B17" s="308">
        <v>1.7</v>
      </c>
      <c r="D17" s="301" t="str">
        <f t="shared" si="0"/>
        <v>Melilla 1,7 %</v>
      </c>
      <c r="E17" s="313"/>
      <c r="J17" s="301" t="s">
        <v>250</v>
      </c>
      <c r="K17" s="310">
        <v>3.9946508569224881E-2</v>
      </c>
      <c r="N17" s="301" t="str">
        <f t="shared" si="1"/>
        <v>Melilla 0,0 %</v>
      </c>
      <c r="P17" s="301" t="s">
        <v>188</v>
      </c>
      <c r="Q17" s="311">
        <v>8.3833000000000005E-2</v>
      </c>
      <c r="R17" s="301">
        <v>209.779314</v>
      </c>
      <c r="S17" s="311">
        <v>209.863147</v>
      </c>
      <c r="T17" s="301">
        <f t="shared" si="2"/>
        <v>3.9946508569224881E-4</v>
      </c>
      <c r="V17" s="312"/>
    </row>
    <row r="18" spans="1:24">
      <c r="A18" s="301" t="s">
        <v>189</v>
      </c>
      <c r="B18" s="308">
        <v>5.2</v>
      </c>
      <c r="D18" s="301" t="str">
        <f t="shared" si="0"/>
        <v>Murcia 5,2 %</v>
      </c>
      <c r="E18" s="313"/>
      <c r="J18" s="301" t="s">
        <v>251</v>
      </c>
      <c r="K18" s="310">
        <v>28.57307908312437</v>
      </c>
      <c r="N18" s="301" t="str">
        <f t="shared" si="1"/>
        <v>Murcia 28,6 %</v>
      </c>
      <c r="P18" s="301" t="s">
        <v>189</v>
      </c>
      <c r="Q18" s="311">
        <v>1532.3341052741418</v>
      </c>
      <c r="R18" s="301">
        <v>3830.5254619999996</v>
      </c>
      <c r="S18" s="311">
        <v>5362.8595672741412</v>
      </c>
      <c r="T18" s="301">
        <f t="shared" si="2"/>
        <v>0.2857307908312437</v>
      </c>
      <c r="V18" s="312"/>
    </row>
    <row r="19" spans="1:24">
      <c r="A19" s="301" t="s">
        <v>190</v>
      </c>
      <c r="B19" s="308">
        <v>1.2</v>
      </c>
      <c r="D19" s="301" t="str">
        <f t="shared" si="0"/>
        <v>Navarra 1,2 %</v>
      </c>
      <c r="E19" s="313"/>
      <c r="J19" s="301" t="s">
        <v>252</v>
      </c>
      <c r="K19" s="310">
        <v>77.370951108810061</v>
      </c>
      <c r="N19" s="301" t="str">
        <f t="shared" si="1"/>
        <v>Navarra 77,4 %</v>
      </c>
      <c r="P19" s="301" t="s">
        <v>190</v>
      </c>
      <c r="Q19" s="311">
        <v>3691.8332881775964</v>
      </c>
      <c r="R19" s="301">
        <v>1079.767985</v>
      </c>
      <c r="S19" s="311">
        <v>4771.6012731775963</v>
      </c>
      <c r="T19" s="301">
        <f t="shared" si="2"/>
        <v>0.7737095110881006</v>
      </c>
      <c r="V19" s="312"/>
    </row>
    <row r="20" spans="1:24">
      <c r="A20" s="301" t="s">
        <v>191</v>
      </c>
      <c r="B20" s="308">
        <v>0.6</v>
      </c>
      <c r="D20" s="301" t="str">
        <f t="shared" si="0"/>
        <v>País Vasco 0,6 %</v>
      </c>
      <c r="E20" s="313"/>
      <c r="J20" s="301" t="s">
        <v>253</v>
      </c>
      <c r="K20" s="310">
        <v>15.28845316006881</v>
      </c>
      <c r="N20" s="301" t="str">
        <f t="shared" si="1"/>
        <v>País Vasco 15,3 %</v>
      </c>
      <c r="P20" s="301" t="s">
        <v>191</v>
      </c>
      <c r="Q20" s="311">
        <v>944.42903662817207</v>
      </c>
      <c r="R20" s="301">
        <v>5232.9718210000001</v>
      </c>
      <c r="S20" s="311">
        <v>6177.4008576281722</v>
      </c>
      <c r="T20" s="301">
        <f t="shared" si="2"/>
        <v>0.1528845316006881</v>
      </c>
      <c r="V20" s="312"/>
    </row>
    <row r="21" spans="1:24">
      <c r="B21" s="314"/>
      <c r="P21" s="311">
        <v>0</v>
      </c>
      <c r="Q21" s="301">
        <v>0</v>
      </c>
      <c r="R21" s="311">
        <v>263158.82025891001</v>
      </c>
      <c r="T21" s="308"/>
      <c r="U21" s="308"/>
      <c r="V21" s="308"/>
      <c r="W21" s="308"/>
    </row>
    <row r="22" spans="1:24">
      <c r="N22" s="308"/>
      <c r="O22" s="308"/>
      <c r="P22" s="308"/>
      <c r="Q22" s="308"/>
      <c r="R22" s="308"/>
      <c r="S22" s="308"/>
      <c r="T22" s="308"/>
      <c r="U22" s="308"/>
      <c r="V22" s="308"/>
      <c r="W22" s="308"/>
    </row>
    <row r="23" spans="1:24">
      <c r="B23" s="314"/>
      <c r="N23" s="308"/>
      <c r="O23" s="308"/>
      <c r="P23" s="308"/>
      <c r="Q23" s="308"/>
      <c r="R23" s="308"/>
      <c r="S23" s="308"/>
      <c r="T23" s="308"/>
      <c r="U23" s="308"/>
      <c r="V23" s="308"/>
      <c r="W23" s="308"/>
    </row>
    <row r="24" spans="1:24">
      <c r="A24" s="311">
        <v>-3</v>
      </c>
      <c r="B24" s="302"/>
      <c r="C24" s="301" t="str">
        <f xml:space="preserve"> "&lt;  " &amp; ROUND(A24,0) &amp; " %"</f>
        <v>&lt;  -3 %</v>
      </c>
      <c r="E24" s="315"/>
      <c r="K24" s="311">
        <v>20</v>
      </c>
      <c r="L24" s="302"/>
      <c r="M24" s="301" t="str">
        <f xml:space="preserve"> "&lt;  " &amp; ROUND(K24,0) &amp; " %"</f>
        <v>&lt;  20 %</v>
      </c>
      <c r="N24" s="308"/>
      <c r="O24" s="308">
        <f>PERCENTILE(K2:K20,0.25)</f>
        <v>18.095945573986334</v>
      </c>
      <c r="P24" s="308"/>
      <c r="Q24" s="308"/>
      <c r="R24" s="308"/>
      <c r="S24" s="308"/>
      <c r="T24" s="308"/>
      <c r="U24" s="308"/>
      <c r="V24" s="308"/>
      <c r="W24" s="308"/>
      <c r="X24" s="316"/>
    </row>
    <row r="25" spans="1:24">
      <c r="A25" s="311">
        <v>0</v>
      </c>
      <c r="B25" s="303"/>
      <c r="C25" s="301" t="str">
        <f>"de " &amp; TEXT(A24,"0,0")&amp; " a " &amp; TEXT(A25,"0,0") &amp; " %"</f>
        <v>de -3,0 a 0,0 %</v>
      </c>
      <c r="E25" s="315"/>
      <c r="K25" s="311">
        <v>30</v>
      </c>
      <c r="L25" s="303"/>
      <c r="M25" s="301" t="str">
        <f>TEXT(K24,"0")&amp;" a "&amp;TEXT(K25,"0")&amp;" %"</f>
        <v>20 a 30 %</v>
      </c>
      <c r="N25" s="308"/>
      <c r="O25" s="308">
        <f>PERCENTILE(K3:K21,0.5)</f>
        <v>28.856603460863806</v>
      </c>
      <c r="P25" s="308"/>
      <c r="Q25" s="308"/>
      <c r="R25" s="308"/>
      <c r="S25" s="308"/>
      <c r="T25" s="308"/>
      <c r="U25" s="308"/>
      <c r="V25" s="308"/>
      <c r="W25" s="308"/>
      <c r="X25" s="316"/>
    </row>
    <row r="26" spans="1:24">
      <c r="A26" s="311">
        <v>2</v>
      </c>
      <c r="B26" s="304"/>
      <c r="C26" s="301" t="str">
        <f>"de " &amp; TEXT(A25,"0,0")&amp; " a " &amp; TEXT(A26,"0,0") &amp; " %"</f>
        <v>de 0,0 a 2,0 %</v>
      </c>
      <c r="E26" s="315"/>
      <c r="K26" s="311">
        <v>60</v>
      </c>
      <c r="L26" s="304"/>
      <c r="M26" s="301" t="str">
        <f>TEXT(K25,"0")&amp;" a "&amp;TEXT(K26,"0")&amp;" %"</f>
        <v>30 a 60 %</v>
      </c>
      <c r="N26" s="308"/>
      <c r="O26" s="308">
        <f>PERCENTILE(K4:K22,0.75)</f>
        <v>53.36055676353719</v>
      </c>
      <c r="P26" s="308"/>
      <c r="Q26" s="308"/>
      <c r="R26" s="308"/>
      <c r="S26" s="308"/>
      <c r="T26" s="308"/>
      <c r="U26" s="308"/>
      <c r="V26" s="308"/>
      <c r="W26" s="308"/>
      <c r="X26" s="316"/>
    </row>
    <row r="27" spans="1:24">
      <c r="A27" s="311"/>
      <c r="B27" s="305"/>
      <c r="C27" s="301" t="str">
        <f>" &gt; " &amp; TEXT(A26,"0,0") &amp; " %"</f>
        <v xml:space="preserve"> &gt; 2,0 %</v>
      </c>
      <c r="E27" s="315"/>
      <c r="K27" s="311"/>
      <c r="L27" s="305"/>
      <c r="M27" s="301" t="str">
        <f>" &gt; " &amp; TEXT(K26,"0") &amp; " %"</f>
        <v xml:space="preserve"> &gt; 60 %</v>
      </c>
      <c r="N27" s="308"/>
      <c r="O27" s="308"/>
      <c r="P27" s="308"/>
      <c r="Q27" s="308"/>
      <c r="R27" s="308"/>
      <c r="S27" s="308"/>
      <c r="T27" s="308"/>
      <c r="U27" s="308"/>
      <c r="V27" s="308"/>
      <c r="W27" s="308"/>
    </row>
    <row r="28" spans="1:24">
      <c r="E28" s="315"/>
      <c r="N28" s="308"/>
      <c r="O28" s="308"/>
      <c r="P28" s="308"/>
      <c r="Q28" s="308"/>
      <c r="R28" s="308"/>
      <c r="S28" s="308"/>
      <c r="T28" s="308"/>
      <c r="U28" s="308"/>
      <c r="V28" s="308"/>
      <c r="W28" s="308"/>
    </row>
    <row r="29" spans="1:24">
      <c r="A29" s="306"/>
      <c r="B29" s="306"/>
      <c r="N29" s="308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24">
      <c r="A30" s="301" t="s">
        <v>254</v>
      </c>
      <c r="B30" s="308">
        <f>MAX(B2:B20)</f>
        <v>5.2</v>
      </c>
      <c r="G30" s="307"/>
      <c r="H30" s="307"/>
      <c r="N30" s="308"/>
      <c r="O30" s="308"/>
      <c r="P30" s="308"/>
      <c r="Q30" s="308"/>
      <c r="R30" s="308"/>
      <c r="S30" s="308"/>
      <c r="T30" s="308"/>
      <c r="U30" s="308"/>
      <c r="V30" s="308"/>
      <c r="W30" s="308"/>
    </row>
    <row r="31" spans="1:24">
      <c r="A31" s="301" t="s">
        <v>255</v>
      </c>
      <c r="B31" s="317">
        <f>MIN(B2:B20)</f>
        <v>-3.2</v>
      </c>
      <c r="C31" s="318"/>
      <c r="G31" s="319"/>
      <c r="H31" s="319"/>
    </row>
    <row r="32" spans="1:24">
      <c r="B32" s="301">
        <f>(B30-B31)/4</f>
        <v>2.1</v>
      </c>
      <c r="C32" s="317"/>
      <c r="G32" s="319"/>
      <c r="H32" s="319"/>
      <c r="J32" s="320"/>
      <c r="L32" s="321"/>
    </row>
    <row r="33" spans="2:17">
      <c r="C33" s="317"/>
      <c r="G33" s="319"/>
      <c r="H33" s="319"/>
      <c r="J33" s="320"/>
      <c r="L33" s="321"/>
    </row>
    <row r="34" spans="2:17">
      <c r="B34" s="311">
        <f>+B30-B32</f>
        <v>3.1</v>
      </c>
      <c r="C34" s="317">
        <f>+B34-B32</f>
        <v>1</v>
      </c>
      <c r="D34" s="311">
        <f>+C34-B32</f>
        <v>-1.1000000000000001</v>
      </c>
      <c r="G34" s="319"/>
      <c r="H34" s="319"/>
      <c r="J34" s="320"/>
      <c r="L34" s="321"/>
    </row>
    <row r="35" spans="2:17">
      <c r="C35" s="317"/>
      <c r="G35" s="319"/>
      <c r="H35" s="319"/>
      <c r="J35" s="320"/>
      <c r="L35" s="321"/>
    </row>
    <row r="36" spans="2:17">
      <c r="C36" s="317"/>
      <c r="G36" s="319"/>
      <c r="H36" s="319"/>
      <c r="J36" s="320"/>
      <c r="L36" s="321"/>
    </row>
    <row r="37" spans="2:17">
      <c r="C37" s="317"/>
      <c r="G37" s="319"/>
      <c r="H37" s="319"/>
      <c r="J37" s="320"/>
      <c r="L37" s="321"/>
    </row>
    <row r="38" spans="2:17">
      <c r="C38" s="317"/>
      <c r="G38" s="319"/>
      <c r="H38" s="319"/>
      <c r="J38" s="320"/>
      <c r="L38" s="321"/>
    </row>
    <row r="39" spans="2:17">
      <c r="C39" s="317"/>
      <c r="G39" s="319"/>
      <c r="H39" s="319"/>
      <c r="J39" s="320"/>
      <c r="L39" s="321"/>
    </row>
    <row r="40" spans="2:17">
      <c r="C40" s="317"/>
      <c r="G40" s="319"/>
      <c r="H40" s="319"/>
      <c r="J40" s="320"/>
      <c r="L40" s="321"/>
    </row>
    <row r="41" spans="2:17">
      <c r="C41" s="317"/>
      <c r="G41" s="319"/>
      <c r="H41" s="319"/>
      <c r="J41" s="320"/>
      <c r="L41" s="321"/>
      <c r="Q41" s="320"/>
    </row>
    <row r="42" spans="2:17">
      <c r="C42" s="317"/>
      <c r="G42" s="319"/>
      <c r="H42" s="319"/>
      <c r="J42" s="320"/>
      <c r="L42" s="321"/>
    </row>
    <row r="43" spans="2:17">
      <c r="C43" s="317"/>
      <c r="G43" s="319"/>
      <c r="H43" s="319"/>
      <c r="J43" s="320"/>
      <c r="K43" s="322"/>
      <c r="L43" s="321"/>
    </row>
    <row r="44" spans="2:17">
      <c r="C44" s="317"/>
      <c r="G44" s="319"/>
      <c r="H44" s="319"/>
      <c r="J44" s="320"/>
      <c r="K44" s="322"/>
      <c r="L44" s="321"/>
    </row>
    <row r="45" spans="2:17">
      <c r="C45" s="317"/>
      <c r="G45" s="319"/>
      <c r="H45" s="319"/>
      <c r="J45" s="320"/>
      <c r="K45" s="322"/>
      <c r="L45" s="321"/>
    </row>
    <row r="46" spans="2:17">
      <c r="C46" s="317"/>
      <c r="G46" s="319"/>
      <c r="H46" s="319"/>
      <c r="J46" s="320"/>
      <c r="K46" s="322"/>
      <c r="L46" s="321"/>
    </row>
    <row r="47" spans="2:17">
      <c r="C47" s="317"/>
      <c r="G47" s="319"/>
      <c r="H47" s="319"/>
      <c r="J47" s="320"/>
      <c r="K47" s="318"/>
      <c r="L47" s="318"/>
    </row>
    <row r="48" spans="2:17">
      <c r="C48" s="317"/>
      <c r="H48" s="319"/>
      <c r="J48" s="320"/>
      <c r="K48" s="318"/>
      <c r="L48" s="318"/>
    </row>
    <row r="49" spans="1:12">
      <c r="A49" s="322"/>
      <c r="C49" s="317"/>
      <c r="H49" s="319"/>
      <c r="J49" s="320"/>
      <c r="K49" s="322"/>
      <c r="L49" s="321"/>
    </row>
    <row r="50" spans="1:12">
      <c r="A50" s="322"/>
      <c r="C50" s="317"/>
      <c r="H50" s="319"/>
      <c r="J50" s="320"/>
      <c r="K50" s="322"/>
      <c r="L50" s="321"/>
    </row>
    <row r="51" spans="1:12">
      <c r="A51" s="322"/>
      <c r="B51" s="321"/>
      <c r="C51" s="321"/>
      <c r="J51" s="320"/>
      <c r="K51" s="322"/>
      <c r="L51" s="321"/>
    </row>
    <row r="52" spans="1:12">
      <c r="A52" s="318"/>
      <c r="B52" s="323"/>
      <c r="C52" s="318"/>
      <c r="J52" s="320"/>
      <c r="K52" s="320"/>
      <c r="L52" s="320"/>
    </row>
    <row r="53" spans="1:12">
      <c r="A53" s="318"/>
      <c r="B53" s="323"/>
      <c r="C53" s="318"/>
      <c r="J53" s="320"/>
    </row>
    <row r="54" spans="1:12">
      <c r="B54" s="314"/>
    </row>
    <row r="55" spans="1:12">
      <c r="B55" s="3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L19"/>
  <sheetViews>
    <sheetView showGridLines="0" showRowColHeaders="0" topLeftCell="A2" workbookViewId="0">
      <selection activeCell="M16" sqref="M1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6.42578125" customWidth="1"/>
  </cols>
  <sheetData>
    <row r="1" spans="3:12" ht="0.6" customHeight="1"/>
    <row r="2" spans="3:12" ht="21" customHeight="1">
      <c r="L2" s="46" t="s">
        <v>30</v>
      </c>
    </row>
    <row r="3" spans="3:12" ht="15" customHeight="1">
      <c r="L3" s="78" t="s">
        <v>276</v>
      </c>
    </row>
    <row r="4" spans="3:12" ht="19.899999999999999" customHeight="1">
      <c r="C4" s="4" t="str">
        <f>Indice!C4</f>
        <v>Demanda de energía eléctrica</v>
      </c>
    </row>
    <row r="5" spans="3:12" ht="12.6" customHeight="1"/>
    <row r="7" spans="3:12">
      <c r="C7" s="359" t="s">
        <v>311</v>
      </c>
      <c r="E7" s="96"/>
      <c r="F7" s="94" t="s">
        <v>211</v>
      </c>
      <c r="G7" s="95"/>
      <c r="H7" s="95"/>
      <c r="I7" s="357" t="s">
        <v>171</v>
      </c>
    </row>
    <row r="8" spans="3:12">
      <c r="C8" s="359"/>
      <c r="E8" s="97"/>
      <c r="F8" s="98" t="s">
        <v>29</v>
      </c>
      <c r="G8" s="98" t="s">
        <v>24</v>
      </c>
      <c r="H8" s="98" t="s">
        <v>25</v>
      </c>
      <c r="I8" s="99" t="s">
        <v>132</v>
      </c>
    </row>
    <row r="9" spans="3:12">
      <c r="C9" s="359"/>
      <c r="E9" s="100">
        <v>2008</v>
      </c>
      <c r="F9" s="101">
        <f>+'Data 1'!D54</f>
        <v>1.055392094373131</v>
      </c>
      <c r="G9" s="101">
        <f>+'Data 1'!E54</f>
        <v>0.4</v>
      </c>
      <c r="H9" s="101">
        <f>+'Data 1'!F54</f>
        <v>-5.8000000000000003E-2</v>
      </c>
      <c r="I9" s="101">
        <f>+'Data 1'!G54</f>
        <v>0.71299999999999986</v>
      </c>
    </row>
    <row r="10" spans="3:12">
      <c r="E10" s="100">
        <v>2009</v>
      </c>
      <c r="F10" s="101">
        <f>+'Data 1'!D55</f>
        <v>-4.7305579427717737</v>
      </c>
      <c r="G10" s="101">
        <f>+'Data 1'!E55</f>
        <v>-0.48399999999999999</v>
      </c>
      <c r="H10" s="101">
        <f>+'Data 1'!F55</f>
        <v>0.441</v>
      </c>
      <c r="I10" s="101">
        <f>+'Data 1'!G55</f>
        <v>-4.6879999999999997</v>
      </c>
    </row>
    <row r="11" spans="3:12">
      <c r="E11" s="100">
        <v>2010</v>
      </c>
      <c r="F11" s="101">
        <f>+'Data 1'!D56</f>
        <v>3.113747511510212</v>
      </c>
      <c r="G11" s="101">
        <f>+'Data 1'!E56</f>
        <v>5.4714882115680652E-2</v>
      </c>
      <c r="H11" s="101">
        <f>+'Data 1'!F56</f>
        <v>0.39683130554921675</v>
      </c>
      <c r="I11" s="101">
        <f>+'Data 1'!G56</f>
        <v>2.6849936290860077</v>
      </c>
    </row>
    <row r="12" spans="3:12">
      <c r="E12" s="100">
        <v>2011</v>
      </c>
      <c r="F12" s="101">
        <f>+'Data 1'!D57</f>
        <v>-1.8921438939156321</v>
      </c>
      <c r="G12" s="101">
        <f>+'Data 1'!E57</f>
        <v>0.12569471050719594</v>
      </c>
      <c r="H12" s="101">
        <f>+'Data 1'!F57</f>
        <v>-1.0279343645701822</v>
      </c>
      <c r="I12" s="101">
        <f>+'Data 1'!G57</f>
        <v>-0.98768303124073809</v>
      </c>
    </row>
    <row r="13" spans="3:12">
      <c r="E13" s="100">
        <v>2012</v>
      </c>
      <c r="F13" s="101">
        <f>+'Data 1'!D58</f>
        <v>-1.401885516296264</v>
      </c>
      <c r="G13" s="101">
        <f>+'Data 1'!E58</f>
        <v>-0.27277967170862283</v>
      </c>
      <c r="H13" s="101">
        <f>+'Data 1'!F58</f>
        <v>0.68966900349782811</v>
      </c>
      <c r="I13" s="101">
        <f>+'Data 1'!G58</f>
        <v>-1.8144798368772919</v>
      </c>
    </row>
    <row r="14" spans="3:12">
      <c r="E14" s="100">
        <v>2013</v>
      </c>
      <c r="F14" s="101">
        <f>+'Data 1'!D59</f>
        <v>-2.2402750402234606</v>
      </c>
      <c r="G14" s="101">
        <f>+'Data 1'!E59</f>
        <v>0.19505514450648409</v>
      </c>
      <c r="H14" s="101">
        <f>+'Data 1'!F59</f>
        <v>-0.27208548834806168</v>
      </c>
      <c r="I14" s="101">
        <f>+'Data 1'!G59</f>
        <v>-2.1611116850403067</v>
      </c>
    </row>
    <row r="15" spans="3:12">
      <c r="E15" s="100">
        <v>2014</v>
      </c>
      <c r="F15" s="101">
        <f>+'Data 1'!D60</f>
        <v>-1.1464872953274474</v>
      </c>
      <c r="G15" s="101">
        <f>+'Data 1'!E60</f>
        <v>-1.468303779090796E-2</v>
      </c>
      <c r="H15" s="101">
        <f>+'Data 1'!F60</f>
        <v>-0.9848184080399891</v>
      </c>
      <c r="I15" s="101">
        <f>+'Data 1'!G60</f>
        <v>-0.14704259048947677</v>
      </c>
    </row>
    <row r="16" spans="3:12">
      <c r="E16" s="100">
        <v>2015</v>
      </c>
      <c r="F16" s="101">
        <f>+'Data 1'!D61</f>
        <v>1.9932680166065753</v>
      </c>
      <c r="G16" s="101">
        <f>+'Data 1'!E61</f>
        <v>-8.9307550465789198E-2</v>
      </c>
      <c r="H16" s="101">
        <f>+'Data 1'!F61</f>
        <v>0.35847354711551205</v>
      </c>
      <c r="I16" s="101">
        <f>+'Data 1'!G61</f>
        <v>1.7367886721775916</v>
      </c>
    </row>
    <row r="17" spans="5:9">
      <c r="E17" s="100">
        <v>2016</v>
      </c>
      <c r="F17" s="101">
        <f>+'Data 1'!D62</f>
        <v>0.68465848817664821</v>
      </c>
      <c r="G17" s="101">
        <f>+'Data 1'!E62</f>
        <v>0.60014885603586476</v>
      </c>
      <c r="H17" s="101">
        <f>+'Data 1'!F62</f>
        <v>8.8935434070891439E-2</v>
      </c>
      <c r="I17" s="101">
        <f>+'Data 1'!G62</f>
        <v>-4.4258019301079976E-3</v>
      </c>
    </row>
    <row r="18" spans="5:9">
      <c r="E18" s="128">
        <v>2017</v>
      </c>
      <c r="F18" s="279">
        <f>+'Data 1'!D63</f>
        <v>1.0561334495636343</v>
      </c>
      <c r="G18" s="279">
        <f>+'Data 1'!E63</f>
        <v>-0.34380949961583251</v>
      </c>
      <c r="H18" s="279">
        <f>+'Data 1'!F63</f>
        <v>-0.16551168914973324</v>
      </c>
      <c r="I18" s="279">
        <f>+'Data 1'!G63</f>
        <v>1.5654546383291779</v>
      </c>
    </row>
    <row r="19" spans="5:9">
      <c r="E19" s="273"/>
      <c r="F19" s="278"/>
      <c r="G19" s="278"/>
      <c r="H19" s="278"/>
      <c r="I19" s="278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30</v>
      </c>
    </row>
    <row r="3" spans="3:5" ht="15" customHeight="1">
      <c r="E3" s="78" t="s">
        <v>276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9" t="s">
        <v>312</v>
      </c>
      <c r="E7" s="92"/>
    </row>
    <row r="8" spans="3:5">
      <c r="C8" s="359"/>
      <c r="E8" s="92"/>
    </row>
    <row r="9" spans="3:5">
      <c r="C9" s="359"/>
      <c r="E9" s="92"/>
    </row>
    <row r="10" spans="3:5">
      <c r="E10" s="92"/>
    </row>
    <row r="11" spans="3:5">
      <c r="E11" s="92"/>
    </row>
    <row r="12" spans="3:5">
      <c r="E12" s="92"/>
    </row>
    <row r="13" spans="3:5">
      <c r="E13" s="92"/>
    </row>
    <row r="14" spans="3:5">
      <c r="E14" s="92"/>
    </row>
    <row r="15" spans="3:5">
      <c r="E15" s="92"/>
    </row>
    <row r="16" spans="3:5">
      <c r="E16" s="92"/>
    </row>
    <row r="17" spans="5:5">
      <c r="E17" s="92"/>
    </row>
    <row r="18" spans="5:5">
      <c r="E18" s="92"/>
    </row>
    <row r="19" spans="5:5">
      <c r="E19" s="92"/>
    </row>
    <row r="20" spans="5:5">
      <c r="E20" s="92"/>
    </row>
    <row r="21" spans="5:5">
      <c r="E21" s="92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H27"/>
  <sheetViews>
    <sheetView showGridLines="0" showRowColHeaders="0" topLeftCell="A2" workbookViewId="0">
      <selection activeCell="C11" sqref="C11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3.42578125" style="1" customWidth="1"/>
    <col min="10" max="10" width="2.7109375" style="1" customWidth="1"/>
    <col min="11" max="11" width="8.85546875" style="1" customWidth="1"/>
    <col min="12" max="16384" width="11.42578125" style="1"/>
  </cols>
  <sheetData>
    <row r="1" spans="3:8" ht="0.6" customHeight="1"/>
    <row r="2" spans="3:8" ht="21" customHeight="1">
      <c r="E2" s="46" t="s">
        <v>30</v>
      </c>
      <c r="F2" s="46"/>
    </row>
    <row r="3" spans="3:8" ht="15" customHeight="1">
      <c r="E3" s="78" t="s">
        <v>276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2.75" customHeight="1">
      <c r="C6" s="3"/>
      <c r="E6" s="7"/>
      <c r="F6" s="9"/>
      <c r="H6" s="76"/>
    </row>
    <row r="7" spans="3:8" s="2" customFormat="1" ht="12.75" customHeight="1">
      <c r="C7" s="359" t="s">
        <v>313</v>
      </c>
      <c r="E7" s="92"/>
      <c r="F7" s="9"/>
    </row>
    <row r="8" spans="3:8" s="2" customFormat="1" ht="12.75" customHeight="1">
      <c r="C8" s="359"/>
      <c r="E8" s="92"/>
      <c r="F8" s="9"/>
    </row>
    <row r="9" spans="3:8" s="2" customFormat="1" ht="12.75" customHeight="1">
      <c r="C9" s="359"/>
      <c r="E9" s="92"/>
      <c r="F9" s="9"/>
    </row>
    <row r="10" spans="3:8" s="2" customFormat="1" ht="12.75" customHeight="1">
      <c r="C10" s="359"/>
      <c r="E10" s="92"/>
      <c r="F10" s="7"/>
    </row>
    <row r="11" spans="3:8" s="2" customFormat="1" ht="12.75" customHeight="1">
      <c r="C11" s="355" t="s">
        <v>28</v>
      </c>
      <c r="E11" s="92"/>
      <c r="F11" s="7"/>
    </row>
    <row r="12" spans="3:8" s="2" customFormat="1" ht="12.75" customHeight="1">
      <c r="C12" s="355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>
      <c r="C21" s="359"/>
      <c r="E21" s="92"/>
    </row>
    <row r="22" spans="3:6" ht="14.1" customHeight="1">
      <c r="C22" s="359"/>
    </row>
    <row r="23" spans="3:6" ht="6" customHeight="1">
      <c r="C23" s="359"/>
    </row>
    <row r="24" spans="3:6">
      <c r="C24" s="359"/>
    </row>
    <row r="25" spans="3:6">
      <c r="C25" s="359"/>
    </row>
    <row r="27" spans="3:6" ht="9" customHeight="1"/>
  </sheetData>
  <customSheetViews>
    <customSheetView guid="{30452EFC-DB6E-11D6-846D-0008C7298EBA}" showGridLines="0" showRowCol="0" outlineSymbols="0" showRuler="0"/>
    <customSheetView guid="{30452EFE-DB6E-11D6-846D-0008C7298EBA}" showGridLines="0" showRowCol="0" outlineSymbols="0" showRuler="0"/>
    <customSheetView guid="{30452EFF-DB6E-11D6-846D-0008C7298EBA}" showGridLines="0" showRowCol="0" outlineSymbols="0" showRuler="0"/>
    <customSheetView guid="{30452F00-DB6E-11D6-846D-0008C7298EBA}" showGridLines="0" showRowCol="0" outlineSymbols="0" showRuler="0"/>
    <customSheetView guid="{30452F01-DB6E-11D6-846D-0008C7298EBA}" showGridLines="0" showRowCol="0" outlineSymbols="0" showRuler="0"/>
  </customSheetViews>
  <mergeCells count="3">
    <mergeCell ref="C21:C23"/>
    <mergeCell ref="C24:C25"/>
    <mergeCell ref="C7:C10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B1:E28"/>
  <sheetViews>
    <sheetView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8.5703125" style="1" customWidth="1"/>
    <col min="4" max="4" width="1.28515625" style="1" customWidth="1"/>
    <col min="5" max="5" width="58.85546875" style="1" customWidth="1"/>
    <col min="6" max="7" width="11.42578125" style="1"/>
    <col min="8" max="8" width="13.42578125" style="1" customWidth="1"/>
    <col min="9" max="9" width="2.7109375" style="1" customWidth="1"/>
    <col min="10" max="10" width="8.85546875" style="1" customWidth="1"/>
    <col min="11" max="16384" width="11.42578125" style="1"/>
  </cols>
  <sheetData>
    <row r="1" spans="2:5" ht="0.75" customHeight="1"/>
    <row r="2" spans="2:5" ht="21" customHeight="1">
      <c r="E2" s="46" t="s">
        <v>30</v>
      </c>
    </row>
    <row r="3" spans="2:5" ht="15" customHeight="1">
      <c r="E3" s="8" t="s">
        <v>43</v>
      </c>
    </row>
    <row r="4" spans="2:5" s="2" customFormat="1" ht="20.25" customHeight="1">
      <c r="B4" s="3"/>
      <c r="C4" s="4" t="s">
        <v>32</v>
      </c>
    </row>
    <row r="5" spans="2:5" s="2" customFormat="1" ht="12.75" customHeight="1">
      <c r="B5" s="3"/>
      <c r="C5" s="5"/>
    </row>
    <row r="6" spans="2:5" s="2" customFormat="1" ht="13.5" customHeight="1">
      <c r="B6" s="3"/>
      <c r="C6" s="6"/>
      <c r="D6" s="7"/>
      <c r="E6" s="7"/>
    </row>
    <row r="7" spans="2:5" s="2" customFormat="1" ht="12.75" customHeight="1">
      <c r="B7" s="3"/>
      <c r="C7" s="9" t="s">
        <v>40</v>
      </c>
      <c r="D7" s="7"/>
      <c r="E7" s="14"/>
    </row>
    <row r="8" spans="2:5" s="2" customFormat="1" ht="12.75" customHeight="1">
      <c r="B8" s="3"/>
      <c r="C8" s="9" t="s">
        <v>41</v>
      </c>
      <c r="D8" s="7"/>
      <c r="E8" s="14"/>
    </row>
    <row r="9" spans="2:5" s="2" customFormat="1" ht="12.75" customHeight="1">
      <c r="B9" s="3"/>
      <c r="C9" s="9" t="s">
        <v>38</v>
      </c>
      <c r="D9" s="7"/>
      <c r="E9" s="14"/>
    </row>
    <row r="10" spans="2:5" s="2" customFormat="1" ht="12.75" customHeight="1">
      <c r="B10" s="3"/>
      <c r="C10" s="9" t="s">
        <v>39</v>
      </c>
      <c r="D10" s="7"/>
      <c r="E10" s="14"/>
    </row>
    <row r="11" spans="2:5" s="2" customFormat="1" ht="12.75" customHeight="1">
      <c r="B11" s="3"/>
      <c r="C11" s="32" t="s">
        <v>28</v>
      </c>
      <c r="D11" s="7"/>
      <c r="E11" s="12"/>
    </row>
    <row r="12" spans="2:5" s="2" customFormat="1" ht="12.75" customHeight="1">
      <c r="B12" s="3"/>
      <c r="D12" s="7"/>
      <c r="E12" s="12"/>
    </row>
    <row r="13" spans="2:5" s="2" customFormat="1" ht="12.75" customHeight="1">
      <c r="B13" s="3"/>
      <c r="C13" s="6"/>
      <c r="D13" s="7"/>
      <c r="E13" s="12"/>
    </row>
    <row r="14" spans="2:5" s="2" customFormat="1" ht="12.75" customHeight="1">
      <c r="B14" s="3"/>
      <c r="C14" s="6"/>
      <c r="D14" s="7"/>
      <c r="E14" s="12"/>
    </row>
    <row r="15" spans="2:5" s="2" customFormat="1" ht="12.75" customHeight="1">
      <c r="B15" s="3"/>
      <c r="C15" s="6"/>
      <c r="D15" s="7"/>
      <c r="E15" s="12"/>
    </row>
    <row r="16" spans="2:5" s="2" customFormat="1" ht="12.75" customHeight="1">
      <c r="B16" s="3"/>
      <c r="C16" s="6"/>
      <c r="D16" s="7"/>
      <c r="E16" s="12"/>
    </row>
    <row r="17" spans="2:5" s="2" customFormat="1" ht="12.75" customHeight="1">
      <c r="B17" s="3"/>
      <c r="C17" s="6"/>
      <c r="D17" s="7"/>
      <c r="E17" s="12"/>
    </row>
    <row r="18" spans="2:5" s="2" customFormat="1" ht="12.75" customHeight="1">
      <c r="B18" s="3"/>
      <c r="C18" s="6"/>
      <c r="D18" s="7"/>
      <c r="E18" s="12"/>
    </row>
    <row r="19" spans="2:5" s="2" customFormat="1" ht="12.75" customHeight="1">
      <c r="B19" s="3"/>
      <c r="C19" s="6"/>
      <c r="D19" s="7"/>
      <c r="E19" s="12"/>
    </row>
    <row r="20" spans="2:5" s="2" customFormat="1" ht="12.75" customHeight="1">
      <c r="B20" s="3"/>
      <c r="C20" s="6"/>
      <c r="D20" s="7"/>
      <c r="E20" s="12"/>
    </row>
    <row r="21" spans="2:5" s="2" customFormat="1" ht="12.75" customHeight="1">
      <c r="B21" s="3"/>
      <c r="C21" s="6"/>
      <c r="D21" s="7"/>
      <c r="E21" s="12"/>
    </row>
    <row r="23" spans="2:5" ht="14.1" customHeight="1"/>
    <row r="24" spans="2:5" ht="6" customHeight="1"/>
    <row r="28" spans="2:5" ht="9" customHeight="1"/>
  </sheetData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C1:H32"/>
  <sheetViews>
    <sheetView showGridLines="0" showRowColHeaders="0" topLeftCell="A2" workbookViewId="0">
      <selection activeCell="C16" sqref="C16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0.28515625" style="1" customWidth="1"/>
    <col min="10" max="10" width="2" style="1" customWidth="1"/>
    <col min="11" max="11" width="2.7109375" style="1" customWidth="1"/>
    <col min="12" max="16384" width="11.42578125" style="1"/>
  </cols>
  <sheetData>
    <row r="1" spans="3:8" ht="0.6" customHeight="1"/>
    <row r="2" spans="3:8" ht="21" customHeight="1">
      <c r="E2" s="46" t="s">
        <v>30</v>
      </c>
      <c r="F2" s="46"/>
    </row>
    <row r="3" spans="3:8" ht="15" customHeight="1">
      <c r="E3" s="78" t="s">
        <v>276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9" t="s">
        <v>318</v>
      </c>
      <c r="E7" s="92"/>
      <c r="F7" s="9"/>
      <c r="H7" s="76"/>
    </row>
    <row r="8" spans="3:8" s="2" customFormat="1" ht="12.75" customHeight="1">
      <c r="C8" s="359"/>
      <c r="E8" s="92"/>
      <c r="F8" s="9"/>
    </row>
    <row r="9" spans="3:8" s="2" customFormat="1" ht="12.75" customHeight="1">
      <c r="C9" s="359"/>
      <c r="E9" s="92"/>
      <c r="F9" s="9"/>
    </row>
    <row r="10" spans="3:8" s="2" customFormat="1" ht="12.75" customHeight="1">
      <c r="C10" s="359"/>
      <c r="E10" s="92"/>
      <c r="F10" s="9"/>
    </row>
    <row r="11" spans="3:8" s="2" customFormat="1" ht="12.75" customHeight="1">
      <c r="C11" s="358" t="s">
        <v>28</v>
      </c>
      <c r="E11" s="92"/>
      <c r="F11" s="7"/>
    </row>
    <row r="12" spans="3:8" s="2" customFormat="1" ht="12.75" customHeight="1">
      <c r="C12" s="358"/>
      <c r="D12" s="6"/>
      <c r="E12" s="92"/>
      <c r="F12" s="7"/>
    </row>
    <row r="13" spans="3:8" s="2" customFormat="1" ht="12.75" customHeight="1">
      <c r="C13" s="3"/>
      <c r="D13" s="6"/>
      <c r="E13" s="92"/>
      <c r="F13" s="7"/>
    </row>
    <row r="14" spans="3:8" s="2" customFormat="1" ht="12.75" customHeight="1">
      <c r="C14" s="3"/>
      <c r="D14" s="6"/>
      <c r="E14" s="92"/>
      <c r="F14" s="7"/>
    </row>
    <row r="15" spans="3:8" s="2" customFormat="1" ht="12.75" customHeight="1">
      <c r="C15" s="3"/>
      <c r="D15" s="6"/>
      <c r="E15" s="92"/>
      <c r="F15" s="7"/>
    </row>
    <row r="16" spans="3:8" s="2" customFormat="1" ht="12.75" customHeight="1">
      <c r="C16" s="3"/>
      <c r="D16" s="6"/>
      <c r="E16" s="92"/>
      <c r="F16" s="7"/>
    </row>
    <row r="17" spans="3:6" s="2" customFormat="1" ht="12.75" customHeight="1">
      <c r="C17" s="3"/>
      <c r="D17" s="6"/>
      <c r="E17" s="92"/>
      <c r="F17" s="7"/>
    </row>
    <row r="18" spans="3:6" s="2" customFormat="1" ht="12.75" customHeight="1">
      <c r="C18" s="3"/>
      <c r="D18" s="6"/>
      <c r="E18" s="92"/>
      <c r="F18" s="7"/>
    </row>
    <row r="19" spans="3:6" s="2" customFormat="1" ht="12.75" customHeight="1">
      <c r="C19" s="3"/>
      <c r="D19" s="6"/>
      <c r="E19" s="92"/>
      <c r="F19" s="7"/>
    </row>
    <row r="20" spans="3:6" s="2" customFormat="1" ht="12.75" customHeight="1">
      <c r="C20" s="3"/>
      <c r="D20" s="6"/>
      <c r="E20" s="92"/>
      <c r="F20" s="7"/>
    </row>
    <row r="21" spans="3:6" s="2" customFormat="1" ht="12.75" customHeight="1">
      <c r="C21" s="3"/>
      <c r="D21" s="6"/>
      <c r="E21" s="92"/>
      <c r="F21" s="7"/>
    </row>
    <row r="31" spans="3:6" ht="15" customHeight="1"/>
    <row r="32" spans="3:6" ht="9.75" customHeight="1"/>
  </sheetData>
  <customSheetViews>
    <customSheetView guid="{30452EFC-DB6E-11D6-846D-0008C7298EBA}" showGridLines="0" showRowCol="0" outlineSymbols="0" showRuler="0"/>
    <customSheetView guid="{30452EFE-DB6E-11D6-846D-0008C7298EBA}" showGridLines="0" showRowCol="0" outlineSymbols="0" showRuler="0"/>
    <customSheetView guid="{30452EFF-DB6E-11D6-846D-0008C7298EBA}" showGridLines="0" showRowCol="0" outlineSymbols="0" showRuler="0"/>
    <customSheetView guid="{30452F00-DB6E-11D6-846D-0008C7298EBA}" showGridLines="0" showRowCol="0" outlineSymbols="0" showRuler="0"/>
    <customSheetView guid="{30452F01-DB6E-11D6-846D-0008C7298EBA}" showGridLines="0" showRowCol="0" outlineSymbols="0" showRuler="0"/>
  </customSheetViews>
  <mergeCells count="1">
    <mergeCell ref="C7:C10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autoPageBreaks="0"/>
  </sheetPr>
  <dimension ref="B1:AH44"/>
  <sheetViews>
    <sheetView showGridLines="0" showRowColHeaders="0" topLeftCell="A2" workbookViewId="0">
      <selection activeCell="C10" sqref="C10:C11"/>
    </sheetView>
  </sheetViews>
  <sheetFormatPr baseColWidth="10" defaultColWidth="8.7109375" defaultRowHeight="12.75"/>
  <cols>
    <col min="1" max="1" width="0.140625" style="34" customWidth="1"/>
    <col min="2" max="2" width="2.7109375" style="1" customWidth="1"/>
    <col min="3" max="3" width="23.7109375" style="1" customWidth="1"/>
    <col min="4" max="4" width="1.28515625" style="1" customWidth="1"/>
    <col min="5" max="5" width="5.5703125" style="1" customWidth="1"/>
    <col min="6" max="7" width="8.7109375" style="34" bestFit="1" customWidth="1"/>
    <col min="8" max="8" width="6.140625" style="34" bestFit="1" customWidth="1"/>
    <col min="9" max="9" width="0.5703125" style="34" customWidth="1"/>
    <col min="10" max="10" width="8.42578125" style="34" bestFit="1" customWidth="1"/>
    <col min="11" max="11" width="6.140625" style="34" bestFit="1" customWidth="1"/>
    <col min="12" max="12" width="0.5703125" style="34" customWidth="1"/>
    <col min="13" max="13" width="8.28515625" style="34" customWidth="1"/>
    <col min="14" max="14" width="6.140625" style="34" bestFit="1" customWidth="1"/>
    <col min="15" max="15" width="0.5703125" style="34" customWidth="1"/>
    <col min="16" max="16" width="8.42578125" style="34" bestFit="1" customWidth="1"/>
    <col min="17" max="17" width="6.140625" style="34" bestFit="1" customWidth="1"/>
    <col min="18" max="18" width="0.5703125" style="34" customWidth="1"/>
    <col min="19" max="19" width="8.28515625" style="34" customWidth="1"/>
    <col min="20" max="20" width="4.85546875" style="34" customWidth="1"/>
    <col min="21" max="29" width="8.7109375" style="33" customWidth="1"/>
    <col min="30" max="16384" width="8.7109375" style="34"/>
  </cols>
  <sheetData>
    <row r="1" spans="2:34" s="1" customFormat="1" ht="0.6" customHeight="1"/>
    <row r="2" spans="2:34" s="1" customFormat="1" ht="21" customHeight="1">
      <c r="F2" s="8"/>
      <c r="T2" s="46" t="s">
        <v>30</v>
      </c>
    </row>
    <row r="3" spans="2:34" s="1" customFormat="1" ht="15" customHeight="1">
      <c r="F3" s="8"/>
      <c r="T3" s="78" t="s">
        <v>276</v>
      </c>
    </row>
    <row r="4" spans="2:34" s="2" customFormat="1" ht="19.899999999999999" customHeight="1">
      <c r="C4" s="4" t="str">
        <f>Indice!C4</f>
        <v>Demanda de energía eléctrica</v>
      </c>
      <c r="D4" s="4"/>
    </row>
    <row r="5" spans="2:34" s="2" customFormat="1" ht="12.6" customHeight="1">
      <c r="C5" s="3"/>
      <c r="D5" s="5"/>
    </row>
    <row r="6" spans="2:34" s="2" customFormat="1" ht="13.5" customHeight="1">
      <c r="C6" s="3"/>
      <c r="D6" s="6"/>
      <c r="E6" s="7"/>
      <c r="F6" s="7"/>
    </row>
    <row r="7" spans="2:34" ht="12.75" customHeight="1">
      <c r="B7" s="2"/>
      <c r="C7" s="359" t="s">
        <v>314</v>
      </c>
      <c r="E7" s="7"/>
      <c r="F7" s="35"/>
      <c r="G7" s="36">
        <v>2013</v>
      </c>
      <c r="H7" s="36"/>
      <c r="I7" s="37"/>
      <c r="J7" s="36">
        <v>2014</v>
      </c>
      <c r="K7" s="36"/>
      <c r="L7" s="37"/>
      <c r="M7" s="36">
        <v>2015</v>
      </c>
      <c r="N7" s="36"/>
      <c r="O7" s="37"/>
      <c r="P7" s="36">
        <v>2016</v>
      </c>
      <c r="Q7" s="36"/>
      <c r="R7" s="37"/>
      <c r="S7" s="36">
        <v>2017</v>
      </c>
      <c r="T7" s="36"/>
      <c r="U7" s="23"/>
      <c r="V7" s="23"/>
    </row>
    <row r="8" spans="2:34" ht="12.75" customHeight="1">
      <c r="B8" s="2"/>
      <c r="C8" s="359"/>
      <c r="E8" s="299"/>
      <c r="F8" s="38"/>
      <c r="G8" s="39" t="s">
        <v>0</v>
      </c>
      <c r="H8" s="39" t="s">
        <v>1</v>
      </c>
      <c r="I8" s="39"/>
      <c r="J8" s="39" t="s">
        <v>0</v>
      </c>
      <c r="K8" s="39" t="s">
        <v>1</v>
      </c>
      <c r="L8" s="39"/>
      <c r="M8" s="39" t="s">
        <v>0</v>
      </c>
      <c r="N8" s="39" t="s">
        <v>1</v>
      </c>
      <c r="O8" s="39"/>
      <c r="P8" s="39" t="s">
        <v>0</v>
      </c>
      <c r="Q8" s="39" t="s">
        <v>1</v>
      </c>
      <c r="R8" s="39"/>
      <c r="S8" s="39" t="s">
        <v>0</v>
      </c>
      <c r="T8" s="39" t="s">
        <v>1</v>
      </c>
      <c r="U8" s="23"/>
      <c r="V8" s="23"/>
    </row>
    <row r="9" spans="2:34" ht="12.75" customHeight="1">
      <c r="B9" s="2"/>
      <c r="C9" s="359"/>
      <c r="E9" s="299" t="s">
        <v>2</v>
      </c>
      <c r="F9" s="103" t="s">
        <v>3</v>
      </c>
      <c r="G9" s="104">
        <f>+'Data 1'!D189</f>
        <v>22553.187900000001</v>
      </c>
      <c r="H9" s="105">
        <f>+G9/G$21*100</f>
        <v>9.1542531150423603</v>
      </c>
      <c r="I9" s="105"/>
      <c r="J9" s="104">
        <f>+'Data 1'!D201</f>
        <v>22053.512252999997</v>
      </c>
      <c r="K9" s="105">
        <f>+J9/J$21*100</f>
        <v>9.0552540088187783</v>
      </c>
      <c r="L9" s="105"/>
      <c r="M9" s="104">
        <f>+'Data 1'!D213</f>
        <v>22694.104267999999</v>
      </c>
      <c r="N9" s="105">
        <f>+M9/M$21*100</f>
        <v>9.1361750139986917</v>
      </c>
      <c r="O9" s="105">
        <v>22530.412876999999</v>
      </c>
      <c r="P9" s="104">
        <f>+'Data 1'!D225</f>
        <v>21469.711755999997</v>
      </c>
      <c r="Q9" s="105">
        <f>+P9/P$21*100</f>
        <v>8.5844856103208684</v>
      </c>
      <c r="R9" s="105"/>
      <c r="S9" s="104">
        <f>+'Data 1'!D237</f>
        <v>23109.422555000001</v>
      </c>
      <c r="T9" s="105">
        <f>+S9/S$21*100</f>
        <v>9.1435423214170939</v>
      </c>
      <c r="U9" s="68"/>
      <c r="V9" s="77"/>
      <c r="W9" s="50"/>
      <c r="X9" s="50"/>
      <c r="Y9" s="57"/>
      <c r="Z9" s="55"/>
      <c r="AA9" s="54"/>
      <c r="AB9" s="59"/>
      <c r="AC9" s="54"/>
      <c r="AD9" s="59"/>
      <c r="AE9" s="54"/>
      <c r="AF9" s="59"/>
      <c r="AG9" s="54"/>
      <c r="AH9" s="59"/>
    </row>
    <row r="10" spans="2:34" ht="12.75" customHeight="1">
      <c r="B10" s="2"/>
      <c r="C10" s="359"/>
      <c r="E10" s="299" t="s">
        <v>4</v>
      </c>
      <c r="F10" s="100" t="s">
        <v>5</v>
      </c>
      <c r="G10" s="104">
        <f>+'Data 1'!D190</f>
        <v>20549.267124999998</v>
      </c>
      <c r="H10" s="105">
        <f t="shared" ref="H10:H20" si="0">+G10/G$21*100</f>
        <v>8.3408693008259291</v>
      </c>
      <c r="I10" s="105"/>
      <c r="J10" s="104">
        <f>+'Data 1'!D202</f>
        <v>20371.954502999994</v>
      </c>
      <c r="K10" s="105">
        <f t="shared" ref="K10:K20" si="1">+J10/J$21*100</f>
        <v>8.3648001535750893</v>
      </c>
      <c r="L10" s="105"/>
      <c r="M10" s="104">
        <f>+'Data 1'!D214</f>
        <v>21013.002077000001</v>
      </c>
      <c r="N10" s="105">
        <f t="shared" ref="N10:N20" si="2">+M10/M$21*100</f>
        <v>8.4593981889688745</v>
      </c>
      <c r="O10" s="105">
        <v>21052.741961000003</v>
      </c>
      <c r="P10" s="104">
        <f>+'Data 1'!D226</f>
        <v>20847.871017999998</v>
      </c>
      <c r="Q10" s="105">
        <f t="shared" ref="Q10:Q20" si="3">+P10/P$21*100</f>
        <v>8.3358477651583485</v>
      </c>
      <c r="R10" s="105"/>
      <c r="S10" s="104">
        <f>+'Data 1'!D238</f>
        <v>19911.637301000002</v>
      </c>
      <c r="T10" s="105">
        <f t="shared" ref="T10:T20" si="4">+S10/S$21*100</f>
        <v>7.8782971715149692</v>
      </c>
      <c r="U10" s="68"/>
      <c r="V10" s="68"/>
      <c r="W10" s="50"/>
      <c r="X10" s="50"/>
      <c r="Y10" s="58"/>
      <c r="Z10" s="56"/>
      <c r="AA10" s="54"/>
      <c r="AB10" s="59"/>
      <c r="AC10" s="54"/>
      <c r="AD10" s="59"/>
      <c r="AE10" s="54"/>
      <c r="AF10" s="59"/>
      <c r="AG10" s="54"/>
      <c r="AH10" s="59"/>
    </row>
    <row r="11" spans="2:34" ht="12.75" customHeight="1">
      <c r="B11" s="2"/>
      <c r="C11" s="359"/>
      <c r="E11" s="299" t="s">
        <v>6</v>
      </c>
      <c r="F11" s="100" t="s">
        <v>7</v>
      </c>
      <c r="G11" s="104">
        <f>+'Data 1'!D191</f>
        <v>21218.142804999999</v>
      </c>
      <c r="H11" s="105">
        <f t="shared" si="0"/>
        <v>8.6123633931185779</v>
      </c>
      <c r="I11" s="105"/>
      <c r="J11" s="104">
        <f>+'Data 1'!D203</f>
        <v>20919.84879</v>
      </c>
      <c r="K11" s="105">
        <f t="shared" si="1"/>
        <v>8.5897675819760142</v>
      </c>
      <c r="L11" s="105"/>
      <c r="M11" s="104">
        <f>+'Data 1'!D215</f>
        <v>21183.677259000004</v>
      </c>
      <c r="N11" s="105">
        <f t="shared" si="2"/>
        <v>8.5281084722602429</v>
      </c>
      <c r="O11" s="105">
        <v>21103.814710000002</v>
      </c>
      <c r="P11" s="104">
        <f>+'Data 1'!D227</f>
        <v>21476.829208999996</v>
      </c>
      <c r="Q11" s="105">
        <f t="shared" si="3"/>
        <v>8.5873314646832863</v>
      </c>
      <c r="R11" s="105"/>
      <c r="S11" s="104">
        <f>+'Data 1'!D239</f>
        <v>21127.714475000004</v>
      </c>
      <c r="T11" s="105">
        <f t="shared" si="4"/>
        <v>8.3594538546867234</v>
      </c>
      <c r="U11" s="68"/>
      <c r="V11" s="68"/>
      <c r="W11" s="50"/>
      <c r="X11" s="50"/>
      <c r="Y11" s="58"/>
      <c r="Z11" s="56"/>
      <c r="AA11" s="54"/>
      <c r="AB11" s="59"/>
      <c r="AC11" s="54"/>
      <c r="AD11" s="59"/>
      <c r="AE11" s="54"/>
      <c r="AF11" s="59"/>
      <c r="AG11" s="54"/>
      <c r="AH11" s="59"/>
    </row>
    <row r="12" spans="2:34" ht="12.75" customHeight="1">
      <c r="B12" s="2"/>
      <c r="C12" s="3"/>
      <c r="E12" s="299" t="s">
        <v>8</v>
      </c>
      <c r="F12" s="100" t="s">
        <v>9</v>
      </c>
      <c r="G12" s="104">
        <f>+'Data 1'!D192</f>
        <v>19498.434924000005</v>
      </c>
      <c r="H12" s="105">
        <f t="shared" si="0"/>
        <v>7.9143405106591516</v>
      </c>
      <c r="I12" s="105"/>
      <c r="J12" s="104">
        <f>+'Data 1'!D204</f>
        <v>18766.030208</v>
      </c>
      <c r="K12" s="105">
        <f t="shared" si="1"/>
        <v>7.705401675757571</v>
      </c>
      <c r="L12" s="105"/>
      <c r="M12" s="104">
        <f>+'Data 1'!D216</f>
        <v>18851.251554999999</v>
      </c>
      <c r="N12" s="105">
        <f t="shared" si="2"/>
        <v>7.5891223291084859</v>
      </c>
      <c r="O12" s="105">
        <v>19100.026852999999</v>
      </c>
      <c r="P12" s="104">
        <f>+'Data 1'!D228</f>
        <v>19930.533261999994</v>
      </c>
      <c r="Q12" s="105">
        <f t="shared" si="3"/>
        <v>7.9690578959843785</v>
      </c>
      <c r="R12" s="105"/>
      <c r="S12" s="104">
        <f>+'Data 1'!D240</f>
        <v>18833.263515999999</v>
      </c>
      <c r="T12" s="105">
        <f t="shared" si="4"/>
        <v>7.451624617582163</v>
      </c>
      <c r="U12" s="68"/>
      <c r="V12" s="68"/>
      <c r="W12" s="50"/>
      <c r="X12" s="50"/>
      <c r="Y12" s="58"/>
      <c r="Z12" s="56"/>
      <c r="AA12" s="54"/>
      <c r="AB12" s="59"/>
      <c r="AC12" s="54"/>
      <c r="AD12" s="59"/>
      <c r="AE12" s="54"/>
      <c r="AF12" s="59"/>
      <c r="AG12" s="54"/>
      <c r="AH12" s="59"/>
    </row>
    <row r="13" spans="2:34" ht="12.75" customHeight="1">
      <c r="B13" s="2"/>
      <c r="C13" s="3"/>
      <c r="D13" s="6"/>
      <c r="E13" s="299" t="s">
        <v>6</v>
      </c>
      <c r="F13" s="100" t="s">
        <v>10</v>
      </c>
      <c r="G13" s="104">
        <f>+'Data 1'!D193</f>
        <v>19447.040545999997</v>
      </c>
      <c r="H13" s="105">
        <f t="shared" si="0"/>
        <v>7.8934797282727178</v>
      </c>
      <c r="I13" s="105"/>
      <c r="J13" s="104">
        <f>+'Data 1'!D205</f>
        <v>19478.485279000004</v>
      </c>
      <c r="K13" s="105">
        <f t="shared" si="1"/>
        <v>7.9979383730311966</v>
      </c>
      <c r="L13" s="105"/>
      <c r="M13" s="104">
        <f>+'Data 1'!D217</f>
        <v>19832.434907999999</v>
      </c>
      <c r="N13" s="105">
        <f t="shared" si="2"/>
        <v>7.9841263675128644</v>
      </c>
      <c r="O13" s="105">
        <v>19255.983743999997</v>
      </c>
      <c r="P13" s="104">
        <f>+'Data 1'!D229</f>
        <v>19732.421679999999</v>
      </c>
      <c r="Q13" s="105">
        <f t="shared" si="3"/>
        <v>7.8898446282775314</v>
      </c>
      <c r="R13" s="105"/>
      <c r="S13" s="104">
        <f>+'Data 1'!D241</f>
        <v>20241.752442000001</v>
      </c>
      <c r="T13" s="105">
        <f t="shared" si="4"/>
        <v>8.0089115023356676</v>
      </c>
      <c r="U13" s="68"/>
      <c r="V13" s="68"/>
      <c r="W13" s="50"/>
      <c r="X13" s="50"/>
      <c r="Y13" s="58"/>
      <c r="Z13" s="56"/>
      <c r="AA13" s="54"/>
      <c r="AB13" s="59"/>
      <c r="AC13" s="54"/>
      <c r="AD13" s="59"/>
      <c r="AE13" s="54"/>
      <c r="AF13" s="59"/>
      <c r="AG13" s="54"/>
      <c r="AH13" s="59"/>
    </row>
    <row r="14" spans="2:34" ht="12.75" customHeight="1">
      <c r="B14" s="2"/>
      <c r="C14" s="3"/>
      <c r="D14" s="6"/>
      <c r="E14" s="299" t="s">
        <v>11</v>
      </c>
      <c r="F14" s="100" t="s">
        <v>12</v>
      </c>
      <c r="G14" s="104">
        <f>+'Data 1'!D194</f>
        <v>19143.780576000001</v>
      </c>
      <c r="H14" s="105">
        <f t="shared" si="0"/>
        <v>7.7703876608741158</v>
      </c>
      <c r="I14" s="105"/>
      <c r="J14" s="104">
        <f>+'Data 1'!D206</f>
        <v>19600.189424999997</v>
      </c>
      <c r="K14" s="105">
        <f t="shared" si="1"/>
        <v>8.0479105472279109</v>
      </c>
      <c r="L14" s="105"/>
      <c r="M14" s="104">
        <f>+'Data 1'!D218</f>
        <v>20377.176842000001</v>
      </c>
      <c r="N14" s="105">
        <f t="shared" si="2"/>
        <v>8.2034281556652093</v>
      </c>
      <c r="O14" s="105">
        <v>20562.727529</v>
      </c>
      <c r="P14" s="104">
        <f>+'Data 1'!D230</f>
        <v>20247.474799000007</v>
      </c>
      <c r="Q14" s="105">
        <f t="shared" si="3"/>
        <v>8.0957843324922756</v>
      </c>
      <c r="R14" s="105"/>
      <c r="S14" s="104">
        <f>+'Data 1'!D242</f>
        <v>21708.887146000005</v>
      </c>
      <c r="T14" s="105">
        <f t="shared" si="4"/>
        <v>8.5894023486697453</v>
      </c>
      <c r="U14" s="68"/>
      <c r="V14" s="68"/>
      <c r="W14" s="50"/>
      <c r="X14" s="50"/>
      <c r="Y14" s="58"/>
      <c r="Z14" s="56"/>
      <c r="AA14" s="54"/>
      <c r="AB14" s="59"/>
      <c r="AC14" s="54"/>
      <c r="AD14" s="59"/>
      <c r="AE14" s="54"/>
      <c r="AF14" s="59"/>
      <c r="AG14" s="54"/>
      <c r="AH14" s="59"/>
    </row>
    <row r="15" spans="2:34" ht="12.75" customHeight="1">
      <c r="B15" s="2"/>
      <c r="C15" s="3"/>
      <c r="D15" s="6"/>
      <c r="E15" s="299" t="s">
        <v>11</v>
      </c>
      <c r="F15" s="100" t="s">
        <v>13</v>
      </c>
      <c r="G15" s="104">
        <f>+'Data 1'!D195</f>
        <v>21637.578680000002</v>
      </c>
      <c r="H15" s="105">
        <f t="shared" si="0"/>
        <v>8.7826108181080755</v>
      </c>
      <c r="I15" s="105"/>
      <c r="J15" s="104">
        <f>+'Data 1'!D207</f>
        <v>21122.58655</v>
      </c>
      <c r="K15" s="105">
        <f t="shared" si="1"/>
        <v>8.673012458933389</v>
      </c>
      <c r="L15" s="105"/>
      <c r="M15" s="104">
        <f>+'Data 1'!D219</f>
        <v>23469.964519000001</v>
      </c>
      <c r="N15" s="105">
        <f t="shared" si="2"/>
        <v>9.4485202361688412</v>
      </c>
      <c r="O15" s="105">
        <v>21572.715988000004</v>
      </c>
      <c r="P15" s="104">
        <f>+'Data 1'!D231</f>
        <v>22234.597062000004</v>
      </c>
      <c r="Q15" s="105">
        <f t="shared" si="3"/>
        <v>8.8903186358186588</v>
      </c>
      <c r="R15" s="105"/>
      <c r="S15" s="104">
        <f>+'Data 1'!D243</f>
        <v>22400.708276999998</v>
      </c>
      <c r="T15" s="105">
        <f t="shared" si="4"/>
        <v>8.8631303388475189</v>
      </c>
      <c r="U15" s="68"/>
      <c r="V15" s="68"/>
      <c r="W15" s="50"/>
      <c r="X15" s="50"/>
      <c r="Y15" s="58"/>
      <c r="Z15" s="56"/>
      <c r="AA15" s="54"/>
      <c r="AB15" s="59"/>
      <c r="AC15" s="54"/>
      <c r="AD15" s="59"/>
      <c r="AE15" s="54"/>
      <c r="AF15" s="59"/>
      <c r="AG15" s="54"/>
      <c r="AH15" s="59"/>
    </row>
    <row r="16" spans="2:34" ht="12.75" customHeight="1">
      <c r="B16" s="2"/>
      <c r="C16" s="3"/>
      <c r="D16" s="6"/>
      <c r="E16" s="299" t="s">
        <v>8</v>
      </c>
      <c r="F16" s="100" t="s">
        <v>14</v>
      </c>
      <c r="G16" s="104">
        <f>+'Data 1'!D196</f>
        <v>20607.948791000003</v>
      </c>
      <c r="H16" s="105">
        <f t="shared" si="0"/>
        <v>8.3646879656709299</v>
      </c>
      <c r="I16" s="105"/>
      <c r="J16" s="104">
        <f>+'Data 1'!D208</f>
        <v>20174.167919000003</v>
      </c>
      <c r="K16" s="105">
        <f t="shared" si="1"/>
        <v>8.2835882478654721</v>
      </c>
      <c r="L16" s="105"/>
      <c r="M16" s="104">
        <f>+'Data 1'!D220</f>
        <v>20880.247671999998</v>
      </c>
      <c r="N16" s="105">
        <f t="shared" si="2"/>
        <v>8.4059540228702154</v>
      </c>
      <c r="O16" s="105">
        <v>19583.977256999999</v>
      </c>
      <c r="P16" s="104">
        <f>+'Data 1'!D232</f>
        <v>21464.162417999996</v>
      </c>
      <c r="Q16" s="105">
        <f t="shared" si="3"/>
        <v>8.5822667536939505</v>
      </c>
      <c r="R16" s="105"/>
      <c r="S16" s="104">
        <f>+'Data 1'!D244</f>
        <v>21809.106993000001</v>
      </c>
      <c r="T16" s="105">
        <f t="shared" si="4"/>
        <v>8.6290556290712548</v>
      </c>
      <c r="U16" s="68"/>
      <c r="V16" s="68"/>
      <c r="W16" s="50"/>
      <c r="X16" s="50"/>
      <c r="Y16" s="58"/>
      <c r="Z16" s="56"/>
      <c r="AA16" s="54"/>
      <c r="AB16" s="59"/>
      <c r="AC16" s="54"/>
      <c r="AD16" s="59"/>
      <c r="AE16" s="54"/>
      <c r="AF16" s="59"/>
      <c r="AG16" s="54"/>
      <c r="AH16" s="59"/>
    </row>
    <row r="17" spans="2:34" ht="12.75" customHeight="1">
      <c r="B17" s="2"/>
      <c r="C17" s="3"/>
      <c r="D17" s="6"/>
      <c r="E17" s="299" t="s">
        <v>15</v>
      </c>
      <c r="F17" s="100" t="s">
        <v>16</v>
      </c>
      <c r="G17" s="104">
        <f>+'Data 1'!D197</f>
        <v>19706.244317000004</v>
      </c>
      <c r="H17" s="105">
        <f t="shared" si="0"/>
        <v>7.9986895522066348</v>
      </c>
      <c r="I17" s="105"/>
      <c r="J17" s="104">
        <f>+'Data 1'!D209</f>
        <v>20261.893050000002</v>
      </c>
      <c r="K17" s="105">
        <f t="shared" si="1"/>
        <v>8.3196085123498218</v>
      </c>
      <c r="L17" s="105"/>
      <c r="M17" s="104">
        <f>+'Data 1'!D221</f>
        <v>19591.352026000004</v>
      </c>
      <c r="N17" s="105">
        <f t="shared" si="2"/>
        <v>7.8870714065934804</v>
      </c>
      <c r="O17" s="105">
        <v>19539.287537</v>
      </c>
      <c r="P17" s="104">
        <f>+'Data 1'!D233</f>
        <v>20844.978950000001</v>
      </c>
      <c r="Q17" s="105">
        <f t="shared" si="3"/>
        <v>8.3346913958315394</v>
      </c>
      <c r="R17" s="105"/>
      <c r="S17" s="104">
        <f>+'Data 1'!D245</f>
        <v>20214.677563999994</v>
      </c>
      <c r="T17" s="105">
        <f t="shared" si="4"/>
        <v>7.9981989762112669</v>
      </c>
      <c r="U17" s="68"/>
      <c r="V17" s="68"/>
      <c r="W17" s="50"/>
      <c r="X17" s="50"/>
      <c r="Y17" s="58"/>
      <c r="Z17" s="56"/>
      <c r="AA17" s="54"/>
      <c r="AB17" s="59"/>
      <c r="AC17" s="54"/>
      <c r="AD17" s="59"/>
      <c r="AE17" s="54"/>
      <c r="AF17" s="59"/>
      <c r="AG17" s="54"/>
      <c r="AH17" s="59"/>
    </row>
    <row r="18" spans="2:34" ht="12.75" customHeight="1">
      <c r="B18" s="2"/>
      <c r="C18" s="3"/>
      <c r="D18" s="6"/>
      <c r="E18" s="299" t="s">
        <v>17</v>
      </c>
      <c r="F18" s="100" t="s">
        <v>18</v>
      </c>
      <c r="G18" s="104">
        <f>+'Data 1'!D198</f>
        <v>19780.493700999992</v>
      </c>
      <c r="H18" s="105">
        <f t="shared" si="0"/>
        <v>8.0288270945259566</v>
      </c>
      <c r="I18" s="105"/>
      <c r="J18" s="104">
        <f>+'Data 1'!D210</f>
        <v>19686.428999999993</v>
      </c>
      <c r="K18" s="105">
        <f t="shared" si="1"/>
        <v>8.0833208369032583</v>
      </c>
      <c r="L18" s="105"/>
      <c r="M18" s="104">
        <f>+'Data 1'!D222</f>
        <v>19727.777237000006</v>
      </c>
      <c r="N18" s="105">
        <f t="shared" si="2"/>
        <v>7.9419933629438457</v>
      </c>
      <c r="O18" s="105">
        <v>19277.604965999999</v>
      </c>
      <c r="P18" s="104">
        <f>+'Data 1'!D234</f>
        <v>19852.199255</v>
      </c>
      <c r="Q18" s="105">
        <f t="shared" si="3"/>
        <v>7.9377366950510533</v>
      </c>
      <c r="R18" s="105"/>
      <c r="S18" s="104">
        <f>+'Data 1'!D246</f>
        <v>20251.569375000003</v>
      </c>
      <c r="T18" s="105">
        <f t="shared" si="4"/>
        <v>8.012795699015113</v>
      </c>
      <c r="U18" s="68"/>
      <c r="V18" s="68"/>
      <c r="W18" s="50"/>
      <c r="X18" s="50"/>
      <c r="Y18" s="58"/>
      <c r="Z18" s="56"/>
      <c r="AA18" s="54"/>
      <c r="AB18" s="59"/>
      <c r="AC18" s="54"/>
      <c r="AD18" s="59"/>
      <c r="AE18" s="54"/>
      <c r="AF18" s="59"/>
      <c r="AG18" s="54"/>
      <c r="AH18" s="59"/>
    </row>
    <row r="19" spans="2:34" ht="12.75" customHeight="1">
      <c r="E19" s="299" t="s">
        <v>19</v>
      </c>
      <c r="F19" s="100" t="s">
        <v>20</v>
      </c>
      <c r="G19" s="104">
        <f>+'Data 1'!D199</f>
        <v>20480.664446000002</v>
      </c>
      <c r="H19" s="105">
        <f t="shared" si="0"/>
        <v>8.3130237345707041</v>
      </c>
      <c r="I19" s="105"/>
      <c r="J19" s="104">
        <f>+'Data 1'!D211</f>
        <v>19785.315299000002</v>
      </c>
      <c r="K19" s="105">
        <f t="shared" si="1"/>
        <v>8.1239239184063088</v>
      </c>
      <c r="L19" s="105"/>
      <c r="M19" s="104">
        <f>+'Data 1'!D223</f>
        <v>19879.89770999999</v>
      </c>
      <c r="N19" s="105">
        <f t="shared" si="2"/>
        <v>8.0032339057794495</v>
      </c>
      <c r="O19" s="105">
        <v>20702.574327000002</v>
      </c>
      <c r="P19" s="104">
        <f>+'Data 1'!D235</f>
        <v>20662.608276999999</v>
      </c>
      <c r="Q19" s="105">
        <f t="shared" si="3"/>
        <v>8.261771999618615</v>
      </c>
      <c r="R19" s="105"/>
      <c r="S19" s="104">
        <f>+'Data 1'!D247</f>
        <v>20950.357750999996</v>
      </c>
      <c r="T19" s="105">
        <f t="shared" si="4"/>
        <v>8.2892803699091431</v>
      </c>
      <c r="U19" s="68"/>
      <c r="V19" s="68"/>
      <c r="W19" s="50"/>
      <c r="X19" s="50"/>
      <c r="Y19" s="58"/>
      <c r="Z19" s="56"/>
      <c r="AA19" s="54"/>
      <c r="AB19" s="59"/>
      <c r="AC19" s="54"/>
      <c r="AD19" s="59"/>
      <c r="AE19" s="54"/>
      <c r="AF19" s="59"/>
      <c r="AG19" s="54"/>
      <c r="AH19" s="59"/>
    </row>
    <row r="20" spans="2:34" ht="12.75" customHeight="1">
      <c r="E20" s="299" t="s">
        <v>21</v>
      </c>
      <c r="F20" s="102" t="s">
        <v>22</v>
      </c>
      <c r="G20" s="106">
        <f>+'Data 1'!D200</f>
        <v>21745.626768999999</v>
      </c>
      <c r="H20" s="107">
        <f t="shared" si="0"/>
        <v>8.826467126124852</v>
      </c>
      <c r="I20" s="107"/>
      <c r="J20" s="106">
        <f>+'Data 1'!D212</f>
        <v>21323.415776999998</v>
      </c>
      <c r="K20" s="107">
        <f t="shared" si="1"/>
        <v>8.7554736851551809</v>
      </c>
      <c r="L20" s="107"/>
      <c r="M20" s="106">
        <f>+'Data 1'!D224</f>
        <v>20897.423210999998</v>
      </c>
      <c r="N20" s="107">
        <f t="shared" si="2"/>
        <v>8.4128685381298034</v>
      </c>
      <c r="O20" s="107">
        <v>22540.629502</v>
      </c>
      <c r="P20" s="106">
        <f>+'Data 1'!D236</f>
        <v>21335.601706999998</v>
      </c>
      <c r="Q20" s="107">
        <f t="shared" si="3"/>
        <v>8.5308628230695138</v>
      </c>
      <c r="R20" s="107"/>
      <c r="S20" s="106">
        <f>+'Data 1'!D248</f>
        <v>22181.271082000007</v>
      </c>
      <c r="T20" s="107">
        <f t="shared" si="4"/>
        <v>8.7763071707393507</v>
      </c>
      <c r="U20" s="68"/>
      <c r="V20" s="68"/>
      <c r="W20" s="50"/>
      <c r="X20" s="50"/>
      <c r="Y20" s="58"/>
      <c r="Z20" s="56"/>
      <c r="AA20" s="54"/>
      <c r="AB20" s="59"/>
      <c r="AC20" s="54"/>
      <c r="AD20" s="59"/>
      <c r="AE20" s="54"/>
      <c r="AF20" s="59"/>
      <c r="AG20" s="54"/>
      <c r="AH20" s="59"/>
    </row>
    <row r="21" spans="2:34" ht="16.5" customHeight="1">
      <c r="F21" s="108" t="s">
        <v>23</v>
      </c>
      <c r="G21" s="109">
        <f>SUM(G9:G20)</f>
        <v>246368.41058</v>
      </c>
      <c r="H21" s="110">
        <f>SUM(H9:H20)</f>
        <v>100</v>
      </c>
      <c r="I21" s="111"/>
      <c r="J21" s="109">
        <f>SUM(J9:J20)</f>
        <v>243543.828053</v>
      </c>
      <c r="K21" s="110">
        <f>SUM(K9:K20)</f>
        <v>99.999999999999972</v>
      </c>
      <c r="L21" s="111"/>
      <c r="M21" s="109">
        <f>SUM(M9:M20)</f>
        <v>248398.30928399999</v>
      </c>
      <c r="N21" s="110">
        <f>SUM(N9:N20)</f>
        <v>100</v>
      </c>
      <c r="O21" s="111"/>
      <c r="P21" s="109">
        <f>SUM(P9:P20)</f>
        <v>250098.98939299994</v>
      </c>
      <c r="Q21" s="110">
        <f>SUM(Q9:Q20)</f>
        <v>100.00000000000003</v>
      </c>
      <c r="R21" s="111"/>
      <c r="S21" s="109">
        <f>SUM(S9:S20)</f>
        <v>252740.36847699998</v>
      </c>
      <c r="T21" s="110">
        <f>SUM(T9:T20)</f>
        <v>100.00000000000003</v>
      </c>
      <c r="U21" s="68"/>
      <c r="V21" s="68"/>
      <c r="W21" s="50"/>
      <c r="X21" s="50"/>
      <c r="Y21" s="58"/>
      <c r="Z21" s="42"/>
      <c r="AA21" s="54"/>
      <c r="AB21" s="54"/>
      <c r="AC21" s="54"/>
      <c r="AD21" s="54"/>
      <c r="AE21" s="54"/>
      <c r="AF21" s="54"/>
      <c r="AG21" s="54"/>
      <c r="AH21" s="54"/>
    </row>
    <row r="22" spans="2:34" ht="12.75" customHeight="1">
      <c r="G22" s="48"/>
      <c r="J22" s="66"/>
      <c r="M22" s="66"/>
      <c r="P22" s="66"/>
      <c r="S22" s="66"/>
      <c r="U22" s="68"/>
      <c r="V22" s="68"/>
    </row>
    <row r="23" spans="2:34" ht="12.75" customHeight="1">
      <c r="G23" s="21"/>
      <c r="H23" s="21"/>
      <c r="I23" s="21"/>
      <c r="J23" s="72"/>
      <c r="K23" s="21"/>
      <c r="L23" s="21"/>
      <c r="M23" s="72"/>
      <c r="N23" s="21"/>
      <c r="O23" s="21"/>
      <c r="P23" s="72"/>
      <c r="Q23" s="44"/>
      <c r="R23" s="43"/>
      <c r="S23" s="72"/>
      <c r="T23" s="44"/>
    </row>
    <row r="24" spans="2:34" ht="12.75" customHeight="1">
      <c r="G24" s="73"/>
      <c r="H24" s="44"/>
      <c r="I24" s="43"/>
      <c r="J24" s="73"/>
      <c r="K24" s="44"/>
      <c r="L24" s="43"/>
      <c r="M24" s="73"/>
      <c r="N24" s="44"/>
      <c r="O24" s="43"/>
      <c r="P24" s="73"/>
      <c r="Q24" s="44"/>
      <c r="R24" s="43"/>
      <c r="S24" s="73"/>
      <c r="T24" s="44"/>
    </row>
    <row r="25" spans="2:34" ht="12.75" customHeight="1">
      <c r="G25" s="44"/>
      <c r="H25" s="44"/>
      <c r="I25" s="43"/>
      <c r="J25" s="44"/>
      <c r="K25" s="44"/>
      <c r="L25" s="43"/>
      <c r="M25" s="44"/>
      <c r="N25" s="44"/>
      <c r="O25" s="43"/>
      <c r="P25" s="44"/>
      <c r="Q25" s="44"/>
      <c r="R25" s="43"/>
      <c r="S25" s="44"/>
      <c r="T25" s="44"/>
    </row>
    <row r="26" spans="2:34" ht="12.75" customHeight="1">
      <c r="G26" s="44"/>
      <c r="H26" s="44"/>
      <c r="I26" s="43"/>
      <c r="J26" s="44"/>
      <c r="K26" s="44"/>
      <c r="L26" s="43"/>
      <c r="M26" s="44"/>
      <c r="N26" s="44"/>
      <c r="O26" s="43"/>
      <c r="P26" s="44"/>
      <c r="Q26" s="44"/>
      <c r="R26" s="43"/>
      <c r="S26" s="44"/>
      <c r="T26" s="44"/>
    </row>
    <row r="27" spans="2:34" ht="12" customHeight="1">
      <c r="F27" s="20"/>
      <c r="G27" s="44"/>
      <c r="H27" s="44"/>
      <c r="I27" s="43"/>
      <c r="J27" s="44"/>
      <c r="K27" s="44"/>
      <c r="L27" s="43"/>
      <c r="M27" s="44"/>
      <c r="N27" s="44"/>
      <c r="O27" s="43"/>
      <c r="P27" s="44"/>
      <c r="Q27" s="44"/>
      <c r="R27" s="43"/>
      <c r="S27" s="44"/>
      <c r="T27" s="44"/>
    </row>
    <row r="28" spans="2:34">
      <c r="G28" s="44"/>
      <c r="H28" s="44"/>
      <c r="I28" s="43"/>
      <c r="J28" s="44"/>
      <c r="K28" s="44"/>
      <c r="L28" s="43"/>
      <c r="M28" s="44"/>
      <c r="N28" s="44"/>
      <c r="O28" s="43"/>
      <c r="P28" s="44"/>
      <c r="Q28" s="44"/>
      <c r="R28" s="43"/>
      <c r="S28" s="44"/>
      <c r="T28" s="44"/>
    </row>
    <row r="29" spans="2:34">
      <c r="G29" s="44"/>
      <c r="H29" s="44"/>
      <c r="I29" s="43"/>
      <c r="J29" s="44"/>
      <c r="K29" s="44"/>
      <c r="L29" s="43"/>
      <c r="M29" s="44"/>
      <c r="N29" s="44"/>
      <c r="O29" s="43"/>
      <c r="P29" s="44"/>
      <c r="Q29" s="44"/>
      <c r="R29" s="43"/>
      <c r="S29" s="44"/>
      <c r="T29" s="44"/>
    </row>
    <row r="30" spans="2:34">
      <c r="G30" s="44"/>
      <c r="H30" s="44"/>
      <c r="I30" s="43"/>
      <c r="J30" s="44"/>
      <c r="K30" s="44"/>
      <c r="L30" s="43"/>
      <c r="M30" s="44"/>
      <c r="N30" s="44"/>
      <c r="O30" s="43"/>
      <c r="P30" s="44"/>
      <c r="Q30" s="44"/>
      <c r="R30" s="43"/>
      <c r="S30" s="44"/>
      <c r="T30" s="44"/>
    </row>
    <row r="31" spans="2:34">
      <c r="G31" s="44"/>
      <c r="H31" s="44"/>
      <c r="I31" s="43"/>
      <c r="J31" s="44"/>
      <c r="K31" s="44"/>
      <c r="L31" s="43"/>
      <c r="M31" s="44"/>
      <c r="N31" s="44"/>
      <c r="O31" s="43"/>
      <c r="P31" s="44"/>
      <c r="Q31" s="44"/>
      <c r="R31" s="43"/>
      <c r="S31" s="44"/>
      <c r="T31" s="44"/>
    </row>
    <row r="32" spans="2:34">
      <c r="G32" s="44"/>
      <c r="H32" s="44"/>
      <c r="I32" s="43"/>
      <c r="J32" s="44"/>
      <c r="K32" s="44"/>
      <c r="L32" s="43"/>
      <c r="M32" s="44"/>
      <c r="N32" s="44"/>
      <c r="O32" s="43"/>
      <c r="P32" s="44"/>
      <c r="Q32" s="44"/>
      <c r="R32" s="43"/>
      <c r="S32" s="44"/>
      <c r="T32" s="44"/>
    </row>
    <row r="33" spans="7:20">
      <c r="G33" s="44"/>
      <c r="H33" s="44"/>
      <c r="I33" s="43"/>
      <c r="J33" s="44"/>
      <c r="K33" s="44"/>
      <c r="L33" s="43"/>
      <c r="M33" s="44"/>
      <c r="N33" s="44"/>
      <c r="O33" s="43"/>
      <c r="P33" s="44"/>
      <c r="Q33" s="44"/>
      <c r="R33" s="43"/>
      <c r="S33" s="44"/>
      <c r="T33" s="44"/>
    </row>
    <row r="34" spans="7:20">
      <c r="G34" s="44"/>
      <c r="H34" s="44"/>
      <c r="I34" s="43"/>
      <c r="J34" s="44"/>
      <c r="K34" s="44"/>
      <c r="L34" s="43"/>
      <c r="M34" s="44"/>
      <c r="N34" s="44"/>
      <c r="O34" s="43"/>
      <c r="P34" s="44"/>
      <c r="Q34" s="44"/>
      <c r="R34" s="43"/>
      <c r="S34" s="44"/>
      <c r="T34" s="44"/>
    </row>
    <row r="35" spans="7:20">
      <c r="G35" s="44"/>
      <c r="H35" s="44"/>
      <c r="I35" s="43"/>
      <c r="J35" s="44"/>
      <c r="K35" s="44"/>
      <c r="L35" s="43"/>
      <c r="M35" s="44"/>
      <c r="N35" s="44"/>
      <c r="O35" s="43"/>
      <c r="P35" s="44"/>
      <c r="Q35" s="44"/>
      <c r="R35" s="43"/>
      <c r="S35" s="44"/>
      <c r="T35" s="44"/>
    </row>
    <row r="36" spans="7:20"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</row>
    <row r="37" spans="7:20">
      <c r="G37" s="44"/>
      <c r="H37" s="44"/>
      <c r="I37" s="43"/>
      <c r="J37" s="44"/>
      <c r="K37" s="44"/>
      <c r="L37" s="43"/>
      <c r="M37" s="44"/>
      <c r="N37" s="44"/>
      <c r="O37" s="43"/>
      <c r="P37" s="44"/>
      <c r="Q37" s="44"/>
      <c r="R37" s="43"/>
      <c r="S37" s="44"/>
      <c r="T37" s="44"/>
    </row>
    <row r="38" spans="7:20">
      <c r="G38" s="44"/>
      <c r="H38" s="44"/>
      <c r="I38" s="43"/>
      <c r="J38" s="44"/>
      <c r="K38" s="44"/>
      <c r="L38" s="43"/>
      <c r="M38" s="44"/>
      <c r="N38" s="44"/>
      <c r="O38" s="43"/>
      <c r="P38" s="44"/>
      <c r="Q38" s="44"/>
      <c r="R38" s="43"/>
      <c r="S38" s="44"/>
      <c r="T38" s="44"/>
    </row>
    <row r="39" spans="7:20">
      <c r="G39" s="44"/>
      <c r="H39" s="44"/>
      <c r="I39" s="43"/>
      <c r="J39" s="44"/>
      <c r="K39" s="44"/>
      <c r="L39" s="43"/>
      <c r="M39" s="44"/>
      <c r="N39" s="44"/>
      <c r="O39" s="43"/>
      <c r="P39" s="44"/>
      <c r="Q39" s="44"/>
      <c r="R39" s="43"/>
      <c r="S39" s="44"/>
      <c r="T39" s="44"/>
    </row>
    <row r="40" spans="7:20"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/>
      <c r="S40" s="44"/>
      <c r="T40" s="44"/>
    </row>
    <row r="41" spans="7:20">
      <c r="G41" s="44"/>
      <c r="H41" s="44"/>
      <c r="I41" s="43"/>
      <c r="J41" s="44"/>
      <c r="K41" s="44"/>
      <c r="L41" s="43"/>
      <c r="M41" s="44"/>
      <c r="N41" s="44"/>
      <c r="O41" s="43"/>
      <c r="P41" s="44"/>
      <c r="Q41" s="44"/>
      <c r="R41" s="43"/>
      <c r="S41" s="44"/>
      <c r="T41" s="44"/>
    </row>
    <row r="42" spans="7:20">
      <c r="G42" s="44"/>
      <c r="H42" s="44"/>
      <c r="I42" s="43"/>
      <c r="J42" s="44"/>
      <c r="K42" s="44"/>
      <c r="L42" s="43"/>
      <c r="M42" s="44"/>
      <c r="N42" s="44"/>
      <c r="O42" s="43"/>
      <c r="P42" s="44"/>
      <c r="Q42" s="44"/>
      <c r="R42" s="43"/>
      <c r="S42" s="44"/>
      <c r="T42" s="44"/>
    </row>
    <row r="43" spans="7:20">
      <c r="G43" s="44"/>
      <c r="H43" s="44"/>
      <c r="I43" s="43"/>
      <c r="J43" s="44"/>
      <c r="K43" s="44"/>
      <c r="L43" s="43"/>
      <c r="M43" s="44"/>
      <c r="N43" s="44"/>
      <c r="O43" s="43"/>
      <c r="P43" s="44"/>
      <c r="Q43" s="44"/>
      <c r="R43" s="43"/>
      <c r="S43" s="44"/>
      <c r="T43" s="44"/>
    </row>
    <row r="44" spans="7:20">
      <c r="G44" s="44"/>
      <c r="H44" s="44"/>
      <c r="I44" s="43"/>
      <c r="J44" s="44"/>
      <c r="K44" s="44"/>
      <c r="L44" s="43"/>
      <c r="M44" s="44"/>
      <c r="N44" s="44"/>
      <c r="O44" s="43"/>
      <c r="P44" s="44"/>
      <c r="Q44" s="44"/>
      <c r="R44" s="43"/>
      <c r="S44" s="44"/>
      <c r="T44" s="44"/>
    </row>
  </sheetData>
  <customSheetViews>
    <customSheetView guid="{30452EFC-DB6E-11D6-846D-0008C7298EBA}" showGridLines="0" showRowCol="0" outlineSymbols="0" showRuler="0"/>
    <customSheetView guid="{30452EFE-DB6E-11D6-846D-0008C7298EBA}" showGridLines="0" showRowCol="0" outlineSymbols="0" showRuler="0"/>
    <customSheetView guid="{30452EFF-DB6E-11D6-846D-0008C7298EBA}" showGridLines="0" showRowCol="0" outlineSymbols="0" showRuler="0"/>
    <customSheetView guid="{30452F00-DB6E-11D6-846D-0008C7298EBA}" showGridLines="0" showRowCol="0" outlineSymbols="0" showRuler="0"/>
    <customSheetView guid="{30452F01-DB6E-11D6-846D-0008C7298EBA}" showGridLines="0" showRowCol="0" outlineSymbols="0" showRuler="0"/>
  </customSheetViews>
  <mergeCells count="2">
    <mergeCell ref="C7:C9"/>
    <mergeCell ref="C10:C11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8</vt:i4>
      </vt:variant>
    </vt:vector>
  </HeadingPairs>
  <TitlesOfParts>
    <vt:vector size="40" baseType="lpstr">
      <vt:lpstr>Indice</vt:lpstr>
      <vt:lpstr>C1</vt:lpstr>
      <vt:lpstr>C2</vt:lpstr>
      <vt:lpstr>C3</vt:lpstr>
      <vt:lpstr>C4</vt:lpstr>
      <vt:lpstr>C5</vt:lpstr>
      <vt:lpstr>C1 CON PIB Y CORREGIDA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Data 1</vt:lpstr>
      <vt:lpstr>Data 2</vt:lpstr>
      <vt:lpstr>Datos_mapa</vt:lpstr>
      <vt:lpstr>'C1 CON PIB Y CORREGIDA'!Área_de_impresión</vt:lpstr>
      <vt:lpstr>'C12'!Área_de_impresión</vt:lpstr>
      <vt:lpstr>'C5'!Área_de_impresión</vt:lpstr>
      <vt:lpstr>'C6'!Área_de_impresión</vt:lpstr>
      <vt:lpstr>'C7'!Área_de_impresión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(8)</dc:title>
  <dc:creator>Red Eléctrica de España (www.ree.es)</dc:creator>
  <cp:lastModifiedBy>Sevilla Penas, Marta</cp:lastModifiedBy>
  <cp:lastPrinted>2017-04-11T12:04:32Z</cp:lastPrinted>
  <dcterms:created xsi:type="dcterms:W3CDTF">1999-06-30T12:13:59Z</dcterms:created>
  <dcterms:modified xsi:type="dcterms:W3CDTF">2018-08-20T12:27:19Z</dcterms:modified>
</cp:coreProperties>
</file>